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onicam\Documentos\COPIA-DE-RESPALDO\DOCUMENTOS IBAL\DOCUMENTOS PROCESOS SIG\3.  SIG\2024\INDICADORES CONSOLIDADO 2024\"/>
    </mc:Choice>
  </mc:AlternateContent>
  <xr:revisionPtr revIDLastSave="0" documentId="8_{D2ABAB33-B903-4199-816F-50F734083E20}" xr6:coauthVersionLast="47" xr6:coauthVersionMax="47" xr10:uidLastSave="{00000000-0000-0000-0000-000000000000}"/>
  <bookViews>
    <workbookView xWindow="-120" yWindow="-120" windowWidth="29040" windowHeight="15840" xr2:uid="{3966A57B-0A0A-4791-AF20-B9AF1A4CC38C}"/>
  </bookViews>
  <sheets>
    <sheet name="INDICADORES 2024" sheetId="1" r:id="rId1"/>
  </sheets>
  <externalReferences>
    <externalReference r:id="rId2"/>
  </externalReferences>
  <definedNames>
    <definedName name="_xlnm._FilterDatabase" localSheetId="0" hidden="1">'INDICADORES 2024'!$A$6:$AR$6</definedName>
    <definedName name="_xlnm.Print_Titles" localSheetId="0">'INDICADORES 2024'!$4:$7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8" i="1" l="1"/>
  <c r="Z108" i="1" s="1"/>
  <c r="AA108" i="1" s="1"/>
  <c r="Y107" i="1"/>
  <c r="Z107" i="1" s="1"/>
  <c r="AA107" i="1" s="1"/>
  <c r="AC108" i="1" s="1"/>
  <c r="F122" i="1" s="1"/>
  <c r="Y106" i="1"/>
  <c r="Z106" i="1" s="1"/>
  <c r="AA106" i="1" s="1"/>
  <c r="Y105" i="1"/>
  <c r="Z105" i="1" s="1"/>
  <c r="AA105" i="1" s="1"/>
  <c r="Y104" i="1"/>
  <c r="Z104" i="1" s="1"/>
  <c r="AA104" i="1" s="1"/>
  <c r="Y103" i="1"/>
  <c r="Z103" i="1" s="1"/>
  <c r="AA103" i="1" s="1"/>
  <c r="Z102" i="1"/>
  <c r="AA102" i="1" s="1"/>
  <c r="Y102" i="1"/>
  <c r="Y101" i="1"/>
  <c r="Z101" i="1" s="1"/>
  <c r="AA101" i="1" s="1"/>
  <c r="Y100" i="1"/>
  <c r="Z100" i="1" s="1"/>
  <c r="AA100" i="1" s="1"/>
  <c r="Y99" i="1"/>
  <c r="Z99" i="1" s="1"/>
  <c r="AA99" i="1" s="1"/>
  <c r="Y98" i="1"/>
  <c r="Z98" i="1" s="1"/>
  <c r="AA98" i="1" s="1"/>
  <c r="Z97" i="1"/>
  <c r="AA97" i="1" s="1"/>
  <c r="Y97" i="1"/>
  <c r="Y96" i="1"/>
  <c r="Z96" i="1" s="1"/>
  <c r="AA96" i="1" s="1"/>
  <c r="Z95" i="1"/>
  <c r="AA95" i="1" s="1"/>
  <c r="Y95" i="1"/>
  <c r="Y94" i="1"/>
  <c r="Z94" i="1" s="1"/>
  <c r="AA94" i="1" s="1"/>
  <c r="Y93" i="1"/>
  <c r="Z93" i="1" s="1"/>
  <c r="AA93" i="1" s="1"/>
  <c r="Z92" i="1"/>
  <c r="AA92" i="1" s="1"/>
  <c r="Y92" i="1"/>
  <c r="Y91" i="1"/>
  <c r="Z91" i="1" s="1"/>
  <c r="AA91" i="1" s="1"/>
  <c r="Z90" i="1"/>
  <c r="AA90" i="1" s="1"/>
  <c r="Y90" i="1"/>
  <c r="Y89" i="1"/>
  <c r="Z89" i="1" s="1"/>
  <c r="AA89" i="1" s="1"/>
  <c r="Y88" i="1"/>
  <c r="Z88" i="1" s="1"/>
  <c r="AA88" i="1" s="1"/>
  <c r="Y87" i="1"/>
  <c r="Z87" i="1" s="1"/>
  <c r="AA87" i="1" s="1"/>
  <c r="Z86" i="1"/>
  <c r="AA86" i="1" s="1"/>
  <c r="Y86" i="1"/>
  <c r="Y85" i="1"/>
  <c r="Z85" i="1" s="1"/>
  <c r="AA85" i="1" s="1"/>
  <c r="Z84" i="1"/>
  <c r="AA84" i="1" s="1"/>
  <c r="Y84" i="1"/>
  <c r="Y83" i="1"/>
  <c r="Z83" i="1" s="1"/>
  <c r="AA83" i="1" s="1"/>
  <c r="Z82" i="1"/>
  <c r="AA82" i="1" s="1"/>
  <c r="Y82" i="1"/>
  <c r="Y81" i="1"/>
  <c r="Z81" i="1" s="1"/>
  <c r="AA81" i="1" s="1"/>
  <c r="Y80" i="1"/>
  <c r="Z80" i="1" s="1"/>
  <c r="AA80" i="1" s="1"/>
  <c r="Y79" i="1"/>
  <c r="Y76" i="1"/>
  <c r="Y75" i="1"/>
  <c r="Y74" i="1"/>
  <c r="Y73" i="1"/>
  <c r="Z73" i="1" s="1"/>
  <c r="AA73" i="1" s="1"/>
  <c r="Z72" i="1"/>
  <c r="AA72" i="1" s="1"/>
  <c r="Y72" i="1"/>
  <c r="Y71" i="1"/>
  <c r="Z71" i="1" s="1"/>
  <c r="AA71" i="1" s="1"/>
  <c r="Y70" i="1"/>
  <c r="Z70" i="1" s="1"/>
  <c r="AA70" i="1" s="1"/>
  <c r="Y69" i="1"/>
  <c r="Z69" i="1" s="1"/>
  <c r="AA69" i="1" s="1"/>
  <c r="Z68" i="1"/>
  <c r="AA68" i="1" s="1"/>
  <c r="Y68" i="1"/>
  <c r="Y67" i="1"/>
  <c r="Z67" i="1" s="1"/>
  <c r="AA67" i="1" s="1"/>
  <c r="Z66" i="1"/>
  <c r="AA66" i="1" s="1"/>
  <c r="Y66" i="1"/>
  <c r="Y65" i="1"/>
  <c r="Z65" i="1" s="1"/>
  <c r="AA65" i="1" s="1"/>
  <c r="Z64" i="1"/>
  <c r="AA64" i="1" s="1"/>
  <c r="Y64" i="1"/>
  <c r="Y63" i="1"/>
  <c r="Z63" i="1" s="1"/>
  <c r="AA63" i="1" s="1"/>
  <c r="Y62" i="1"/>
  <c r="Z62" i="1" s="1"/>
  <c r="AA62" i="1" s="1"/>
  <c r="Y61" i="1"/>
  <c r="Z61" i="1" s="1"/>
  <c r="AA61" i="1" s="1"/>
  <c r="Y60" i="1"/>
  <c r="Z60" i="1" s="1"/>
  <c r="AA60" i="1" s="1"/>
  <c r="AC60" i="1" s="1"/>
  <c r="F118" i="1" s="1"/>
  <c r="Y59" i="1"/>
  <c r="Z59" i="1" s="1"/>
  <c r="AA59" i="1" s="1"/>
  <c r="Z58" i="1"/>
  <c r="AA58" i="1" s="1"/>
  <c r="Y58" i="1"/>
  <c r="Y57" i="1"/>
  <c r="Z57" i="1" s="1"/>
  <c r="AA57" i="1" s="1"/>
  <c r="Z56" i="1"/>
  <c r="AA56" i="1" s="1"/>
  <c r="Y56" i="1"/>
  <c r="Y55" i="1"/>
  <c r="Z55" i="1" s="1"/>
  <c r="AA55" i="1" s="1"/>
  <c r="Z54" i="1"/>
  <c r="AA54" i="1" s="1"/>
  <c r="Y54" i="1"/>
  <c r="Z53" i="1"/>
  <c r="AA53" i="1" s="1"/>
  <c r="Y53" i="1"/>
  <c r="Y52" i="1"/>
  <c r="Z52" i="1" s="1"/>
  <c r="AA52" i="1" s="1"/>
  <c r="Z51" i="1"/>
  <c r="AA51" i="1" s="1"/>
  <c r="Y51" i="1"/>
  <c r="Y50" i="1"/>
  <c r="Z50" i="1" s="1"/>
  <c r="AA50" i="1" s="1"/>
  <c r="Y49" i="1"/>
  <c r="Z49" i="1" s="1"/>
  <c r="AA49" i="1" s="1"/>
  <c r="Y48" i="1"/>
  <c r="Z48" i="1" s="1"/>
  <c r="AA48" i="1" s="1"/>
  <c r="Y47" i="1"/>
  <c r="Z47" i="1" s="1"/>
  <c r="AA47" i="1" s="1"/>
  <c r="Z46" i="1"/>
  <c r="AA46" i="1" s="1"/>
  <c r="Y46" i="1"/>
  <c r="Y45" i="1"/>
  <c r="Z45" i="1" s="1"/>
  <c r="AA45" i="1" s="1"/>
  <c r="Y44" i="1"/>
  <c r="Z44" i="1" s="1"/>
  <c r="AA44" i="1" s="1"/>
  <c r="Z43" i="1"/>
  <c r="AA43" i="1" s="1"/>
  <c r="Y43" i="1"/>
  <c r="Y42" i="1"/>
  <c r="Z42" i="1" s="1"/>
  <c r="AA42" i="1" s="1"/>
  <c r="Z41" i="1"/>
  <c r="AA41" i="1" s="1"/>
  <c r="Y41" i="1"/>
  <c r="Y40" i="1"/>
  <c r="Z40" i="1" s="1"/>
  <c r="AA40" i="1" s="1"/>
  <c r="Y39" i="1"/>
  <c r="Z39" i="1" s="1"/>
  <c r="AA39" i="1" s="1"/>
  <c r="Y38" i="1"/>
  <c r="Z38" i="1" s="1"/>
  <c r="AA38" i="1" s="1"/>
  <c r="Y37" i="1"/>
  <c r="Z37" i="1" s="1"/>
  <c r="AA37" i="1" s="1"/>
  <c r="Z36" i="1"/>
  <c r="AA36" i="1" s="1"/>
  <c r="Y36" i="1"/>
  <c r="Y35" i="1"/>
  <c r="Z35" i="1" s="1"/>
  <c r="AA35" i="1" s="1"/>
  <c r="Y34" i="1"/>
  <c r="Z34" i="1" s="1"/>
  <c r="AA34" i="1" s="1"/>
  <c r="Y33" i="1"/>
  <c r="Z33" i="1" s="1"/>
  <c r="AA33" i="1" s="1"/>
  <c r="Y32" i="1"/>
  <c r="Z32" i="1" s="1"/>
  <c r="AA32" i="1" s="1"/>
  <c r="Y31" i="1"/>
  <c r="Z31" i="1" s="1"/>
  <c r="AA31" i="1" s="1"/>
  <c r="Y29" i="1"/>
  <c r="Z29" i="1" s="1"/>
  <c r="AA29" i="1" s="1"/>
  <c r="Y28" i="1"/>
  <c r="Z28" i="1" s="1"/>
  <c r="AA28" i="1" s="1"/>
  <c r="Y27" i="1"/>
  <c r="Z27" i="1" s="1"/>
  <c r="AA27" i="1" s="1"/>
  <c r="Y26" i="1"/>
  <c r="Z26" i="1" s="1"/>
  <c r="AA26" i="1" s="1"/>
  <c r="Z25" i="1"/>
  <c r="AA25" i="1" s="1"/>
  <c r="Y25" i="1"/>
  <c r="Y24" i="1"/>
  <c r="Z24" i="1" s="1"/>
  <c r="AA24" i="1" s="1"/>
  <c r="Z23" i="1"/>
  <c r="AA23" i="1" s="1"/>
  <c r="Y23" i="1"/>
  <c r="Y22" i="1"/>
  <c r="Z22" i="1" s="1"/>
  <c r="AA22" i="1" s="1"/>
  <c r="Y21" i="1"/>
  <c r="Z21" i="1" s="1"/>
  <c r="AA21" i="1" s="1"/>
  <c r="Y20" i="1"/>
  <c r="Z20" i="1" s="1"/>
  <c r="AA20" i="1" s="1"/>
  <c r="Y19" i="1"/>
  <c r="Z19" i="1" s="1"/>
  <c r="AA19" i="1" s="1"/>
  <c r="Y18" i="1"/>
  <c r="Z18" i="1" s="1"/>
  <c r="AA18" i="1" s="1"/>
  <c r="Y17" i="1"/>
  <c r="Z17" i="1" s="1"/>
  <c r="AA17" i="1" s="1"/>
  <c r="Y16" i="1"/>
  <c r="Z16" i="1" s="1"/>
  <c r="AA16" i="1" s="1"/>
  <c r="Y15" i="1"/>
  <c r="Z15" i="1" s="1"/>
  <c r="AA15" i="1" s="1"/>
  <c r="Y14" i="1"/>
  <c r="Z14" i="1" s="1"/>
  <c r="AA14" i="1" s="1"/>
  <c r="Y13" i="1"/>
  <c r="Z13" i="1" s="1"/>
  <c r="AA13" i="1" s="1"/>
  <c r="Z12" i="1"/>
  <c r="AA12" i="1" s="1"/>
  <c r="Y12" i="1"/>
  <c r="Y11" i="1"/>
  <c r="Z11" i="1" s="1"/>
  <c r="AA11" i="1" s="1"/>
  <c r="Z10" i="1"/>
  <c r="AA10" i="1" s="1"/>
  <c r="Y10" i="1"/>
  <c r="Y9" i="1"/>
  <c r="Z9" i="1" s="1"/>
  <c r="AA9" i="1" s="1"/>
  <c r="Y8" i="1"/>
  <c r="Z8" i="1" s="1"/>
  <c r="AA8" i="1" s="1"/>
  <c r="AC17" i="1" l="1"/>
  <c r="F111" i="1" s="1"/>
  <c r="Y30" i="1"/>
  <c r="Z30" i="1" s="1"/>
  <c r="AA30" i="1" s="1"/>
  <c r="AC36" i="1" s="1"/>
  <c r="F113" i="1" s="1"/>
  <c r="AC59" i="1"/>
  <c r="F117" i="1" s="1"/>
  <c r="AC101" i="1"/>
  <c r="F120" i="1" s="1"/>
  <c r="AC106" i="1"/>
  <c r="F121" i="1" s="1"/>
  <c r="AC29" i="1"/>
  <c r="F112" i="1" s="1"/>
  <c r="AC53" i="1"/>
  <c r="F116" i="1" s="1"/>
  <c r="AC92" i="1"/>
  <c r="F119" i="1" s="1"/>
  <c r="AC43" i="1"/>
  <c r="F114" i="1" s="1"/>
  <c r="AC47" i="1"/>
  <c r="F115" i="1" s="1"/>
  <c r="F1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PwC</author>
    <author>Angiee</author>
    <author>ROCIO HERNANDEZ MONTOYA</author>
  </authors>
  <commentList>
    <comment ref="F13" authorId="0" shapeId="0" xr:uid="{35F39EE3-9865-45AF-B499-8EBAA0002752}">
      <text>
        <r>
          <rPr>
            <sz val="9"/>
            <color indexed="81"/>
            <rFont val="Tahoma"/>
            <family val="2"/>
          </rPr>
          <t>Defina la fórmula  que se debe utilizar para la medición del indicador, teniendo en cuenta la definición de las variables, realizada en la parte superior.</t>
        </r>
      </text>
    </comment>
    <comment ref="F15" authorId="0" shapeId="0" xr:uid="{5433C9C5-5F7B-4DDC-8B82-55C209E1A1F7}">
      <text>
        <r>
          <rPr>
            <sz val="9"/>
            <color indexed="81"/>
            <rFont val="Tahoma"/>
            <family val="2"/>
          </rPr>
          <t>Defina la fórmula  que se debe utilizar para la medición del indicador, teniendo en cuenta la definición de las variables, realizada en la parte superior.</t>
        </r>
      </text>
    </comment>
    <comment ref="H15" authorId="0" shapeId="0" xr:uid="{E6E72120-F4B6-44D5-9AE7-ADEAE3E2CFB9}">
      <text>
        <r>
          <rPr>
            <sz val="8"/>
            <color indexed="81"/>
            <rFont val="Tahoma"/>
            <family val="2"/>
          </rPr>
          <t>Objetivo propuesto para el indicador, para indicadores estratégicos debe involucrar meta anual según Plan Indicativo</t>
        </r>
      </text>
    </comment>
    <comment ref="W30" authorId="1" shapeId="0" xr:uid="{F61CFFDC-6162-42E4-8114-A9A81C8E14BA}">
      <text>
        <r>
          <rPr>
            <b/>
            <sz val="12"/>
            <color indexed="81"/>
            <rFont val="Tahoma"/>
            <family val="2"/>
          </rPr>
          <t>No se ha realizado la medición del indicador, porque su frecuencia es Anual</t>
        </r>
      </text>
    </comment>
    <comment ref="W31" authorId="1" shapeId="0" xr:uid="{19EE1A94-744E-43C0-AD36-721D99394FB8}">
      <text>
        <r>
          <rPr>
            <b/>
            <sz val="9"/>
            <color indexed="81"/>
            <rFont val="Tahoma"/>
            <family val="2"/>
          </rPr>
          <t>No se ha realizado la medición del indicador, porque su frecuencia es Anual</t>
        </r>
      </text>
    </comment>
    <comment ref="W54" authorId="1" shapeId="0" xr:uid="{E838C4C1-4577-40FB-AABD-EA87E26A1704}">
      <text>
        <r>
          <rPr>
            <b/>
            <sz val="9"/>
            <color indexed="81"/>
            <rFont val="Tahoma"/>
            <family val="2"/>
          </rPr>
          <t>La medición del cumplimiento del PIGA, se realizará en el mes de febrero de 2017. 
No se cuenta con información para la vigencia anterior, debido a que la empresa inició la implementación del Sistema de Gestión Ambiental, a partir del II semestre del año 2016</t>
        </r>
      </text>
    </comment>
    <comment ref="W55" authorId="1" shapeId="0" xr:uid="{EBD40929-9FC1-4034-A68B-2E1211F940C1}">
      <text>
        <r>
          <rPr>
            <b/>
            <sz val="9"/>
            <color indexed="81"/>
            <rFont val="Tahoma"/>
            <family val="2"/>
          </rPr>
          <t>La medición del cumplimiento del PIGA, se realizará en el mes de febrero de 2017. 
No se cuenta con información para la vigencia anterior, debido a que la empresa inició la implementación del Sistema de Gestión Ambiental, a partir del II semestre del año 2016</t>
        </r>
      </text>
    </comment>
    <comment ref="W56" authorId="1" shapeId="0" xr:uid="{78E4D33E-F601-4973-95B3-2D3F16B621C4}">
      <text>
        <r>
          <rPr>
            <b/>
            <sz val="9"/>
            <color indexed="81"/>
            <rFont val="Tahoma"/>
            <family val="2"/>
          </rPr>
          <t>La medición del cumplimiento del PIGA, se realizará en el mes de febrero de 2017. 
No se cuenta con información para la vigencia anterior, debido a que la empresa inició la implementación del Sistema de Gestión Ambiental, a partir del II semestre del año 2016</t>
        </r>
      </text>
    </comment>
    <comment ref="W57" authorId="1" shapeId="0" xr:uid="{6B0A9F8A-D198-4714-AA47-C4B8E4211A87}">
      <text>
        <r>
          <rPr>
            <b/>
            <sz val="9"/>
            <color indexed="81"/>
            <rFont val="Tahoma"/>
            <family val="2"/>
          </rPr>
          <t>La medición del cumplimiento del PIGA, se realizará en el mes de febrero de 2017. 
No se cuenta con información para la vigencia anterior, debido a que la empresa inició la implementación del Sistema de Gestión Ambiental, a partir del II semestre del año 2016</t>
        </r>
      </text>
    </comment>
    <comment ref="W58" authorId="1" shapeId="0" xr:uid="{4DC48A15-F6A5-49A6-A0A6-90EF1CD74160}">
      <text>
        <r>
          <rPr>
            <b/>
            <sz val="9"/>
            <color indexed="81"/>
            <rFont val="Tahoma"/>
            <family val="2"/>
          </rPr>
          <t>La medición del cumplimiento del PIGA, se realizará en el mes de febrero de 2017. 
No se cuenta con información para la vigencia anterior, debido a que la empresa inició la implementación del Sistema de Gestión Ambiental, a partir del II semestre del año 2016</t>
        </r>
      </text>
    </comment>
    <comment ref="W59" authorId="1" shapeId="0" xr:uid="{592E6CA6-EC45-461F-8812-5231A80AAC52}">
      <text>
        <r>
          <rPr>
            <b/>
            <sz val="9"/>
            <color indexed="81"/>
            <rFont val="Tahoma"/>
            <family val="2"/>
          </rPr>
          <t>La medición del cumplimiento del PIGA, se realizará en el mes de febrero de 2017. 
No se cuenta con información para la vigencia anterior, debido a que la empresa inició la implementación del Sistema de Gestión Ambiental, a partir del II semestre del año 2016</t>
        </r>
      </text>
    </comment>
    <comment ref="H98" authorId="2" shapeId="0" xr:uid="{439CA10A-0334-49A8-A851-8326A5778E2A}">
      <text>
        <r>
          <rPr>
            <b/>
            <sz val="9"/>
            <color indexed="81"/>
            <rFont val="Tahoma"/>
            <family val="2"/>
          </rPr>
          <t>ROCIO HERNANDEZ MONTOYA:</t>
        </r>
        <r>
          <rPr>
            <sz val="9"/>
            <color indexed="81"/>
            <rFont val="Tahoma"/>
            <family val="2"/>
          </rPr>
          <t xml:space="preserve">
871, significa que por cada 100000 trabajadores en el año, existe 871 casos nuevos y antiguso de enfermedad laboral ( Interpretacion res 312)</t>
        </r>
      </text>
    </comment>
    <comment ref="H99" authorId="2" shapeId="0" xr:uid="{A5E53F16-8694-4988-8F16-C5B611B89603}">
      <text>
        <r>
          <rPr>
            <b/>
            <sz val="9"/>
            <color indexed="81"/>
            <rFont val="Tahoma"/>
            <family val="2"/>
          </rPr>
          <t>ROCIO HERNANDEZ MONTOYA:</t>
        </r>
        <r>
          <rPr>
            <sz val="9"/>
            <color indexed="81"/>
            <rFont val="Tahoma"/>
            <family val="2"/>
          </rPr>
          <t xml:space="preserve">
218, significa que por cada 100000 trabajadores en el año, existe 218 casos nuevos  de enfermedad laboral ( Interpretacion res 312)</t>
        </r>
      </text>
    </comment>
  </commentList>
</comments>
</file>

<file path=xl/sharedStrings.xml><?xml version="1.0" encoding="utf-8"?>
<sst xmlns="http://schemas.openxmlformats.org/spreadsheetml/2006/main" count="831" uniqueCount="483">
  <si>
    <t>CONSOLIDADO DE INDICADORES 
SISTEMA INTEGRADO DE GESTIÓN</t>
  </si>
  <si>
    <r>
      <rPr>
        <b/>
        <sz val="12"/>
        <color theme="1"/>
        <rFont val="Arial"/>
        <family val="2"/>
      </rPr>
      <t>CÓDIGO:</t>
    </r>
    <r>
      <rPr>
        <sz val="12"/>
        <color theme="1"/>
        <rFont val="Arial"/>
        <family val="2"/>
      </rPr>
      <t xml:space="preserve"> SG-R-009</t>
    </r>
  </si>
  <si>
    <r>
      <rPr>
        <b/>
        <sz val="12"/>
        <color theme="1"/>
        <rFont val="Arial"/>
        <family val="2"/>
      </rPr>
      <t>FECHA DE VIGENCIA:</t>
    </r>
    <r>
      <rPr>
        <sz val="12"/>
        <color theme="1"/>
        <rFont val="Arial"/>
        <family val="2"/>
      </rPr>
      <t xml:space="preserve"> 2022-09-23</t>
    </r>
  </si>
  <si>
    <r>
      <rPr>
        <b/>
        <sz val="12"/>
        <color theme="1"/>
        <rFont val="Arial"/>
        <family val="2"/>
      </rPr>
      <t>VERSIÓN:</t>
    </r>
    <r>
      <rPr>
        <sz val="12"/>
        <color theme="1"/>
        <rFont val="Arial"/>
        <family val="2"/>
      </rPr>
      <t xml:space="preserve"> 04</t>
    </r>
  </si>
  <si>
    <t>VIGENCIA 2024</t>
  </si>
  <si>
    <t>OBJETIVOS DEL SIG</t>
  </si>
  <si>
    <t>#</t>
  </si>
  <si>
    <t>INDICADOR</t>
  </si>
  <si>
    <t>PROCESO RESPONSABLE</t>
  </si>
  <si>
    <t>FORMULA</t>
  </si>
  <si>
    <t>UNIDAD DE MEDIDA</t>
  </si>
  <si>
    <t>META</t>
  </si>
  <si>
    <t>PERIODICIDAD</t>
  </si>
  <si>
    <t>RANGOS DE EVALUACIÓN</t>
  </si>
  <si>
    <t>MESES</t>
  </si>
  <si>
    <t>PROMEDIO ANUAL</t>
  </si>
  <si>
    <t>% CUMPLIMIENTO DE LA META</t>
  </si>
  <si>
    <t>GRADO DE CUMPLIMIENTO</t>
  </si>
  <si>
    <t xml:space="preserve">BUENO </t>
  </si>
  <si>
    <t xml:space="preserve">REGULAR </t>
  </si>
  <si>
    <t>MALO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</si>
  <si>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</si>
  <si>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</si>
  <si>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</si>
  <si>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</si>
  <si>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</si>
  <si>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</si>
  <si>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</si>
  <si>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</si>
  <si>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</si>
  <si>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</si>
  <si>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</si>
  <si>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</si>
  <si>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1. Captar, Producir y distribuir agua potable con los estandares de calidad, continuidad y cobertura</t>
  </si>
  <si>
    <t>INDICE DE CONTINUIDAD</t>
  </si>
  <si>
    <t>PRODUCCIÓN DE AGUA POTABLE- GESTIÓN ACUEDUCTO</t>
  </si>
  <si>
    <t>Horas de Servicio en 24 horas</t>
  </si>
  <si>
    <t>mensual</t>
  </si>
  <si>
    <t>&gt;=23</t>
  </si>
  <si>
    <t>&gt;18
&lt;=23</t>
  </si>
  <si>
    <t>&lt;18</t>
  </si>
  <si>
    <t>Fallas en la Red de Transporte y Distribución de Acueducto - FAC</t>
  </si>
  <si>
    <t xml:space="preserve"> KM de red</t>
  </si>
  <si>
    <t>Reporte anual
seguimiento mensual</t>
  </si>
  <si>
    <t>&lt;0.2</t>
  </si>
  <si>
    <t>0.2 A 0.5</t>
  </si>
  <si>
    <t>&gt;0.5</t>
  </si>
  <si>
    <t>Afectación Hídrica asociada a Fenómenos Climáticos — RAHC IDAD</t>
  </si>
  <si>
    <t>&lt;0.48</t>
  </si>
  <si>
    <t>0.48 A 0.96</t>
  </si>
  <si>
    <t>&gt;0.96</t>
  </si>
  <si>
    <t>INDICE DE MACROMEDICION EFECTIVA</t>
  </si>
  <si>
    <t>porcentaje de macromedición</t>
  </si>
  <si>
    <t>&gt;0.4</t>
  </si>
  <si>
    <t>&lt;0.4</t>
  </si>
  <si>
    <t>COBERTURA DE ACUEDUCTO</t>
  </si>
  <si>
    <t>PLANEACIÓN ESTRATÉGICA- Dirección de Planeación</t>
  </si>
  <si>
    <t>No. de suscriptores servicio de acueducto
-----------------------x 100
No. de Domicilios del perímetro urbano</t>
  </si>
  <si>
    <t>%</t>
  </si>
  <si>
    <t>&gt;80%</t>
  </si>
  <si>
    <t>&gt;=59
&lt;=80</t>
  </si>
  <si>
    <t>&lt;59%</t>
  </si>
  <si>
    <t>INDICE DE MICROMEDICION</t>
  </si>
  <si>
    <t>PRODUCCIÓN DE AGUA POTABLE- GESTIÓN CONTROL PÉRDIDAS</t>
  </si>
  <si>
    <r>
      <t xml:space="preserve">IMM = </t>
    </r>
    <r>
      <rPr>
        <u/>
        <sz val="11"/>
        <rFont val="Arial"/>
        <family val="2"/>
      </rPr>
      <t>Numero de usuarios facturados por lectura</t>
    </r>
    <r>
      <rPr>
        <sz val="11"/>
        <rFont val="Arial"/>
        <family val="2"/>
      </rPr>
      <t xml:space="preserve"> * 100
Total numero de usuario </t>
    </r>
  </si>
  <si>
    <t>&gt;95%</t>
  </si>
  <si>
    <t>&gt;=90%
&lt;=95%</t>
  </si>
  <si>
    <t>&lt;90%</t>
  </si>
  <si>
    <t>IRCAP 
Indice de Reporte y Calidad de Agua Potable</t>
  </si>
  <si>
    <t>ASEGURAMIENTO Y CALIDAD DEL AGUA</t>
  </si>
  <si>
    <t>∑ Puntajes de Riesgo asignados a las características no aceptable
------------------------------------------------------------------- x 100
 ∑ Puntajes de Riesgo asignados a todas las características analizadas</t>
  </si>
  <si>
    <t>&lt;0.1%</t>
  </si>
  <si>
    <t>&gt;=0.1%
&lt;=5%</t>
  </si>
  <si>
    <t>&gt;5%</t>
  </si>
  <si>
    <t>IPUF
(Indice de pérdidas por usuario facturado)</t>
  </si>
  <si>
    <t xml:space="preserve">    IPUF= ISUF-ICUF                 
            ISUF= Indice de agua suministrada por usuario facturado  
 ICUF= Indice de agua consumida por usuario facturado</t>
  </si>
  <si>
    <t>m3/Usuario</t>
  </si>
  <si>
    <t>&lt;10</t>
  </si>
  <si>
    <t>&gt;=10
&lt;=12</t>
  </si>
  <si>
    <t>&gt;12</t>
  </si>
  <si>
    <t xml:space="preserve"> IRABA 
(Indice de Riesgo por Abastecimiento de Agua Potable)</t>
  </si>
  <si>
    <t>PRODUCCIÓN DE AGUA POTABLE- POTABILIZACIÓN</t>
  </si>
  <si>
    <t>100-(Indice de Continuidad + Indice de Tratabilidad)</t>
  </si>
  <si>
    <t>0-100</t>
  </si>
  <si>
    <t>&lt;=10</t>
  </si>
  <si>
    <t>&gt;10
&lt;30</t>
  </si>
  <si>
    <t>&gt;=30</t>
  </si>
  <si>
    <t>DIAS DE STOCK QUIMICOS (DSQ)</t>
  </si>
  <si>
    <t>dias</t>
  </si>
  <si>
    <t>&gt; 10 DIAS</t>
  </si>
  <si>
    <t>&gt;7</t>
  </si>
  <si>
    <t>&gt;=5
&lt;=7</t>
  </si>
  <si>
    <t>&lt;5</t>
  </si>
  <si>
    <t>Porcentaje de cumplimiento general del objetivo 01</t>
  </si>
  <si>
    <t>EFICIENCIA EN DOSIFICACION (ED)</t>
  </si>
  <si>
    <t>&gt;90</t>
  </si>
  <si>
    <t>&gt;90%</t>
  </si>
  <si>
    <t>&gt;=80%
&lt;=90%</t>
  </si>
  <si>
    <t>&lt;80</t>
  </si>
  <si>
    <t>2. Realizar la recolección, transporte, tratamiento y disposición final de aguas residuales</t>
  </si>
  <si>
    <t xml:space="preserve">REPOSICION DE REDES  DE ALCANTARILLADO </t>
  </si>
  <si>
    <t>SANEAMIENTO BÁSICO
Gestión Alcantarillado</t>
  </si>
  <si>
    <t xml:space="preserve">Total  Metros Repuestos
-------------------------------------------X 100
Total  Metros  programados  a reponer </t>
  </si>
  <si>
    <t>Anual</t>
  </si>
  <si>
    <t>&gt;45%</t>
  </si>
  <si>
    <t>&gt;=30%
&lt;=45%</t>
  </si>
  <si>
    <t>&lt;30%</t>
  </si>
  <si>
    <t>COBERTURA DE ALCANTARILLADO</t>
  </si>
  <si>
    <t>Nro. de suscriptores servicio alcantarillado
------------------------------ x 100
No. de Domicilios del perímetro urbano</t>
  </si>
  <si>
    <t>&gt;79%</t>
  </si>
  <si>
    <t>&gt;=59%
&lt;=79%</t>
  </si>
  <si>
    <t>DEMANDA BIOQUIMICA DE OXIGENO PLANTA TEJAR</t>
  </si>
  <si>
    <t>SANEAMIENTO BÁSICO (PTARD)</t>
  </si>
  <si>
    <t xml:space="preserve">Valor resultado de medir la Demanda Bioquimica de Oxigeno a la entrada de la planta - la DBO5 medida a la salida de la Planta del Tejar
-------------------------------- x 100
Valor de entrada DBO5 </t>
  </si>
  <si>
    <t>mg/L</t>
  </si>
  <si>
    <t>&lt;=90</t>
  </si>
  <si>
    <t>DEMANDA BIOQUIMICA DE OXIGENO PLANTA COMFENALCO- AMERICAS</t>
  </si>
  <si>
    <t xml:space="preserve">Valor resultado de medir la Demanda Bioquimica de Oxigeno a la entrada de las plantas - la DBO5 medida a la salida de las Plantas de Americas y Comfenalco
-----------------------------------------------------------x 100
Valor de entrada DBO5 </t>
  </si>
  <si>
    <t>SÓLIDOS SUSPENDIDOS TOTALES PLANTA TEJAR</t>
  </si>
  <si>
    <t>concentración de sólidos suspendidos totales SST (mg/L) que tiene el afluente</t>
  </si>
  <si>
    <t>&gt;80%
&lt;90%</t>
  </si>
  <si>
    <t>&gt;=80</t>
  </si>
  <si>
    <t>SÓLIDOS SUSPENDIDOS TOTALES PTAR AMÉRICAS Y COMFENALCO</t>
  </si>
  <si>
    <t>SST (mg/L) = (SST Américas + SST Comfenalco)/2</t>
  </si>
  <si>
    <t xml:space="preserve">CAUDAL CAPTADO DE AGUA RESIDUAL DOMESTICA POR PTARD </t>
  </si>
  <si>
    <t xml:space="preserve">Sumatoria de los caudales de entrada por cada Planta
-----------------------------------------------------------------x 100
Capacidad total de las Plantas </t>
  </si>
  <si>
    <t>&gt;=60%</t>
  </si>
  <si>
    <t>&gt;=50%
&lt;=59%</t>
  </si>
  <si>
    <t>&lt;=49%</t>
  </si>
  <si>
    <t xml:space="preserve"> GESTIÓN DE LODOS RESULTANTES ALCANTARILLADO - GLRAL</t>
  </si>
  <si>
    <t>GLRAL= (CLT/CLG)x100</t>
  </si>
  <si>
    <t>anual</t>
  </si>
  <si>
    <t>0</t>
  </si>
  <si>
    <t>CUMPLIMIENTO DE PROGRAMAS AGUA POTABLE Y SANEAMIENTO BÁSICO</t>
  </si>
  <si>
    <t>PLANEACIÓN ESTRATÉGICA- PROYECTOS ESPECIALES</t>
  </si>
  <si>
    <t>No. de actividades o metas ejecutadas de los Programas de Agua Potable y Saneamiento Básico
------------------------------------------------ x 100
Total de actividades o metas planeadas</t>
  </si>
  <si>
    <t>Anual- seguimiento trimestral</t>
  </si>
  <si>
    <t>&gt;=70%</t>
  </si>
  <si>
    <t>&gt;=69%
&lt;=50%</t>
  </si>
  <si>
    <t>INSPECCION DE REDES DE ALCANTARILLADO</t>
  </si>
  <si>
    <t>(Total mts inspeccionados / Total Metros Programados  a inspeccionar )*100</t>
  </si>
  <si>
    <t>&gt;=80%</t>
  </si>
  <si>
    <t>&gt;75%
&lt;80%</t>
  </si>
  <si>
    <t>&lt;=75%</t>
  </si>
  <si>
    <t>MANTENIMIENTO  SISTEMA  ALCANTARILLADO EQUIPOS</t>
  </si>
  <si>
    <t>(Total de Mts de la a los que se le ejecuto mantenimiento / Total  mts de red pro a mantener  ) *100.</t>
  </si>
  <si>
    <t>&gt;70%
&lt;80%</t>
  </si>
  <si>
    <t>&lt;=70%</t>
  </si>
  <si>
    <t>Porcentaje de cumplimiento general del objetivo 02</t>
  </si>
  <si>
    <t>3. Garantizar el mejoramiento continuo de su sistema de gestión integral cumpliendo con la normatividad vigente</t>
  </si>
  <si>
    <t>EFICACIA DEL SISTEMA INTEGRADO DE GESTION</t>
  </si>
  <si>
    <t>SISTEMA INTEGRADO</t>
  </si>
  <si>
    <t>SUMA(%Cumplimiento Indicador)
-------------------------------------------------- x 100
Numero Total de Indicadores - 1</t>
  </si>
  <si>
    <t>&gt;=60%
&lt;=80%</t>
  </si>
  <si>
    <t>&lt;60%</t>
  </si>
  <si>
    <t>CUMPLIMIENTO AL PLAN DE AUDITORIAS</t>
  </si>
  <si>
    <t>EVALUACIÓN INDEPENDIENTE</t>
  </si>
  <si>
    <t>No. auditorias ejecutadas
------------------------------------------------ x 100
Total de auditorias programadas</t>
  </si>
  <si>
    <t>&gt;=70%
&lt;=90%</t>
  </si>
  <si>
    <t>&lt;70%</t>
  </si>
  <si>
    <t>RADICADOS DOCUMENTOS CAMALEON</t>
  </si>
  <si>
    <t>GESTIÓN DOCUMENTAL</t>
  </si>
  <si>
    <t>Total documentos tramitados oportunamente / Total de documentos radicados*100</t>
  </si>
  <si>
    <t>&gt;65%
&lt;85%</t>
  </si>
  <si>
    <t>&lt;=64%</t>
  </si>
  <si>
    <t>PRESTAMO Y DEVOLUCION DE DOCUMENTOS</t>
  </si>
  <si>
    <t xml:space="preserve">numero de documentos devueltos oportunamente/ Total de documentos prestados  *100                             </t>
  </si>
  <si>
    <t>ORGANIZACIÓN DE FONDOS ACUMULADOS DE ARCHIVO CENTRAL</t>
  </si>
  <si>
    <t xml:space="preserve">total cajas organizadas x 100/ Total cajas x organizar            </t>
  </si>
  <si>
    <t>&gt; 71 = 100%</t>
  </si>
  <si>
    <t>51% - 70%</t>
  </si>
  <si>
    <t>&lt; o = 50%</t>
  </si>
  <si>
    <t>INVENTARIO DOCUMENTAL DE ARCHIVO CENTRAL</t>
  </si>
  <si>
    <t xml:space="preserve">numero de cajas inventariadas/ Total cajas pendiente por inventario *100            </t>
  </si>
  <si>
    <t>&gt; 86 = 100%</t>
  </si>
  <si>
    <t>65% - 85%</t>
  </si>
  <si>
    <t>&lt; o = 64%</t>
  </si>
  <si>
    <t>OPORTUNIDAD EN EL TRAMITE DE QUEJAS DISCIPLINARIAS</t>
  </si>
  <si>
    <t>CONTROL DISCIPLINARIO</t>
  </si>
  <si>
    <t xml:space="preserve"> Promedio(Fecha Decisión Trámite a Seguir con la Queja (FDTSQ - 
Fecha de Recepción de la Queja (FQR)</t>
  </si>
  <si>
    <t>15 dias</t>
  </si>
  <si>
    <t>&lt;=15</t>
  </si>
  <si>
    <t>&gt;15
&lt;30</t>
  </si>
  <si>
    <t>Porcentaje de cumplimiento general del objetivo 03</t>
  </si>
  <si>
    <t>4. Generar acciones para mejorar los niveles de satisfacción del cliente interno y externo, en el marco de sus requisitos y necesidades</t>
  </si>
  <si>
    <t xml:space="preserve">RECLAMACIÓN COMERCIAL </t>
  </si>
  <si>
    <t>GESTIÓN COMERCIAL- SUBPROCESO ATENCION AL CLIENTE Y PQR</t>
  </si>
  <si>
    <t>No. de reclamaciones escritas y verbales, buzon de sugerencias 
------------------------------------x 100
 No. total de suscriptores facturados del periodo</t>
  </si>
  <si>
    <t>&lt;=0.7</t>
  </si>
  <si>
    <t>&gt;0.7
&lt;1.4</t>
  </si>
  <si>
    <t>&gt;=1.4</t>
  </si>
  <si>
    <r>
      <t xml:space="preserve">ACTOS ADMINISTRATIVOS </t>
    </r>
    <r>
      <rPr>
        <sz val="11"/>
        <color theme="1"/>
        <rFont val="Arial"/>
        <family val="2"/>
      </rPr>
      <t xml:space="preserve">SIN </t>
    </r>
    <r>
      <rPr>
        <sz val="12"/>
        <rFont val="Arial"/>
        <family val="2"/>
      </rPr>
      <t>RECURSO (SATISFACCIÓN DEL CLIENTE)</t>
    </r>
  </si>
  <si>
    <t>&gt;=80%
&lt;=60%</t>
  </si>
  <si>
    <t>92.2%</t>
  </si>
  <si>
    <t>95.9%</t>
  </si>
  <si>
    <t>PQR COMERCIAL</t>
  </si>
  <si>
    <t>&lt; o = 0.9</t>
  </si>
  <si>
    <t>1.0  al 1.5</t>
  </si>
  <si>
    <t>&gt; o = 1.6</t>
  </si>
  <si>
    <t>0.7%</t>
  </si>
  <si>
    <t>ÍNDICE DE ATENCIÓN DE PQR
ACUEDUCTO - IPQRAC</t>
  </si>
  <si>
    <t>Trimestral</t>
  </si>
  <si>
    <t>&lt;=99</t>
  </si>
  <si>
    <t>PERCEPCIÓN DE LA SATISFACCIÓN DEL CLIENTE</t>
  </si>
  <si>
    <t>(Número de clientes satisfechos/ Total de clientes encuestados) X 100</t>
  </si>
  <si>
    <t>&gt;60%</t>
  </si>
  <si>
    <t>&gt;=60%
&lt;=50%</t>
  </si>
  <si>
    <t>&lt;50%</t>
  </si>
  <si>
    <t>IMAGEN INSTITUCIONAL</t>
  </si>
  <si>
    <t>COMUNICACION Y RELACIONES PUBLICAS</t>
  </si>
  <si>
    <t>META PROYECTADA / META EJECUTADA</t>
  </si>
  <si>
    <t>EFECTIVIDAD EN LA ACTIVIDAD DE MATRICULAS  y/o CUENTA CONTRATO</t>
  </si>
  <si>
    <t>GESTION MATRICULAS</t>
  </si>
  <si>
    <t>Solicitudes radicadas en el  periodo
------------------------------------------------------- x 100
No. de  matriculas asignadas en el periodo</t>
  </si>
  <si>
    <t>&gt;=80%
&lt;=95%</t>
  </si>
  <si>
    <t>&lt;80%</t>
  </si>
  <si>
    <t>Porcentaje de cumplimiento general del objetivo 04</t>
  </si>
  <si>
    <t>5. Identificar los peligros, evaluar y valorar los riesgos y establecer los respectivos controles, protegiendo la seguridad y salud de los trabajadores, visitantes y demás partes interesadas</t>
  </si>
  <si>
    <t>CUMPLIMIENTO DEL PLAN DE TRABAJO ANUAL DEL SGSST</t>
  </si>
  <si>
    <t>SISTEMA INTEGRADO- SST</t>
  </si>
  <si>
    <t>(N° Actividades ejecutadas/ N° Actividades programadas  del plan de trabajo anual)*100%</t>
  </si>
  <si>
    <t>CUMPLIMIENTO DE CAPACITACIONES DEL SG SST</t>
  </si>
  <si>
    <t>(N°capacitaciones realizadas/ N° total de capacitaciones programadas)*100%</t>
  </si>
  <si>
    <t>Mensual</t>
  </si>
  <si>
    <t>&gt;=60%
&lt;=90%</t>
  </si>
  <si>
    <t>ACTUALIZACIÓN DE LA IPEVR POR MEDIO DE LOS PROCESOS DE LA ENTIDAD</t>
  </si>
  <si>
    <t>(N° matrices actualizadas/ N° matrices para actualizar en el año  *100%</t>
  </si>
  <si>
    <t>EVALUACIONES DEL SGSST</t>
  </si>
  <si>
    <t xml:space="preserve">%  Cumplimiento  evaluacion del SG SST </t>
  </si>
  <si>
    <t>Semestral</t>
  </si>
  <si>
    <t>&gt;85%</t>
  </si>
  <si>
    <t>&gt;=60%
&lt;=85%</t>
  </si>
  <si>
    <t>Porcentaje de cumplimiento general del objetivo 05</t>
  </si>
  <si>
    <t>6. Generar acciones en materia de Gestión ambiental que contribuyan a  la protección del medio ambiente, la conservación de fuentes hídircas abastecedoras, la prevención de la contaminación y el uso racional y sostenible de los recursos</t>
  </si>
  <si>
    <t xml:space="preserve">CUMPLIMIENTO DE ACTIVIDADES DE PROTECCION, CONSERVACION Y MANEJO AMBIENTAL </t>
  </si>
  <si>
    <t>GESTIÓN AMBIENTAL</t>
  </si>
  <si>
    <t>No. programas o proyectos ejecutados 
---------------------------------------------------------- x 100
No. total de proyectos programados</t>
  </si>
  <si>
    <t>60% - 80%</t>
  </si>
  <si>
    <t>40%-59%</t>
  </si>
  <si>
    <t>&lt; 40%</t>
  </si>
  <si>
    <t>SEGUIMIENTO AL REGISTRO DE CARACTERIZACIÓN DE VETIMIENTOS USUARIOS</t>
  </si>
  <si>
    <t>(Número de registros emitidos / Número total de solicitudes correctamente diligenciadas) X100%</t>
  </si>
  <si>
    <t>100%-90%</t>
  </si>
  <si>
    <t>80%-89%</t>
  </si>
  <si>
    <t>Menor a 80%</t>
  </si>
  <si>
    <t xml:space="preserve">CUMPLIMIENTO DE GUIA SOCIO AMBIENTAL PARA OBRAS </t>
  </si>
  <si>
    <t>(Número de Guias revisadas/Número total de obras) X100%</t>
  </si>
  <si>
    <t>EDUCACIÓN AMBIENTAL</t>
  </si>
  <si>
    <t>(Número de personas evaluadas con calificación satisfactoria  / Número  total de personas  evaluadas) X100</t>
  </si>
  <si>
    <t>EO.3.1. CONSUMO ENERGETICO ACUEDUCTO - CEA</t>
  </si>
  <si>
    <t>PRODUCCIÓN AGUA POTABLE- POTABILIZACIÓN</t>
  </si>
  <si>
    <t>Año fiscal
seguimiento mensual</t>
  </si>
  <si>
    <t>&lt; 0,029</t>
  </si>
  <si>
    <t>&gt;= 0,29
&lt;= 0,03</t>
  </si>
  <si>
    <t>&gt; 0,03</t>
  </si>
  <si>
    <t>SA.1.2. UTILIZACION DEL RECURSO AGUA - UA</t>
  </si>
  <si>
    <t>&lt; 70</t>
  </si>
  <si>
    <t>&gt;= 70
&lt;= 80</t>
  </si>
  <si>
    <t>&gt; 80</t>
  </si>
  <si>
    <t>Porcentaje de cumplimiento general del objetivo 06</t>
  </si>
  <si>
    <t>7.	Identificar y evaluar los aspectos ambientales, con el fin de controlar, eliminar y mitigar el impacto ambiental; así como la reducción del riesgo ambiental estableciendo los controles respectivos, fortalecidos en las buenas prácticas del SGA.</t>
  </si>
  <si>
    <t xml:space="preserve">CUMPLIMIENTO DE LOS PROGRAMAS  DEL  PLAN INSTITUCIONAL DE GESTION AMBIENTAL </t>
  </si>
  <si>
    <t>SISTEMA INTEGRADO- SGA</t>
  </si>
  <si>
    <t>No.metas cumplidas del PIGA 
--------------------------------------------------------------x 100
Número total de metas establecidas en el PIGA</t>
  </si>
  <si>
    <t>CUMPLIMIENTO AL PROGRAMA IMPLEMENTACION PRACTICAS SOSTENIBLES</t>
  </si>
  <si>
    <t xml:space="preserve">No. Accines realizadas en la vigencia 
--------------------------------------------------------------x 100
No. Accines programadas en la vigencia </t>
  </si>
  <si>
    <t>CUMPLIMIENTO AL PROGRAMA DE GESTION Y MANEJO INTEGRAL DE RESIDUOS</t>
  </si>
  <si>
    <t>9% - 12%</t>
  </si>
  <si>
    <t>6% - 8.9%</t>
  </si>
  <si>
    <t>&lt; 6%</t>
  </si>
  <si>
    <t>CUMPLIMIENTO AL PROGRAMA CONSUMO SOSTENIBLE-CERO PAPEL</t>
  </si>
  <si>
    <t>4% - 5%</t>
  </si>
  <si>
    <t>2.5%-3.9%</t>
  </si>
  <si>
    <t>&lt; 2.5%</t>
  </si>
  <si>
    <t>CUMPLIMIENTO AL PROGRAMA DE AHORRO Y USO EFICIENTE DEL ENERGIA</t>
  </si>
  <si>
    <t xml:space="preserve"> 6% - 8%</t>
  </si>
  <si>
    <t>4%-5.9%</t>
  </si>
  <si>
    <t xml:space="preserve"> &lt; 4% </t>
  </si>
  <si>
    <t>CUMPLIMIENTO AL PROGRAMA DE AHORRO Y USO EFICIENTE DEL AGUA</t>
  </si>
  <si>
    <t>Porcentaje de cumplimiento general del objetivo 07</t>
  </si>
  <si>
    <t>8.	Identificar, valorar y controlar los riesgos y oportunidades, para lograr el cumplimiento de los objetivos y metas del Sistema Integrado de Gestión de la Empresa.</t>
  </si>
  <si>
    <t>SEGUIMIENTO MATRIZ DE RIESGOS Y OPORTUNIDADES</t>
  </si>
  <si>
    <t>SISTEMA INTEGRADO DE GESTIÓN</t>
  </si>
  <si>
    <t>SEGUIMIENTOS REALIZADOS/SEGUIMIENTOS PROGRAMADOS</t>
  </si>
  <si>
    <t>SEMESTRAL</t>
  </si>
  <si>
    <t>80%-90%</t>
  </si>
  <si>
    <t>Porcentaje de cumplimiento general del objetivo 08</t>
  </si>
  <si>
    <t>9.	Garantizar los recursos necesarios para el sostenimiento y mantenimiento del Sistema Integrado de Gestión</t>
  </si>
  <si>
    <t xml:space="preserve">EFICIENCIA  EN EL RECAUDO  </t>
  </si>
  <si>
    <t>GESTIÓN COMERCIAL (SUB PROCESO FACTURACION Y RECAUDO)</t>
  </si>
  <si>
    <t>Valor Recaudado mes presente
---------------------------------------------- x 100 
Valor facturado mes presente</t>
  </si>
  <si>
    <t>&gt;75%</t>
  </si>
  <si>
    <t>&gt;=60%
&lt;=74%</t>
  </si>
  <si>
    <t>&lt; o = 59%</t>
  </si>
  <si>
    <t>EFICIENCIA  DE LA TOMA DE LECTURAS</t>
  </si>
  <si>
    <t>[Total de lecturas por periodo / Cantidad de relecturas generadas por periodo ] x 100</t>
  </si>
  <si>
    <t>89% -70%</t>
  </si>
  <si>
    <t>&lt; o = 69%</t>
  </si>
  <si>
    <t>EFICIENCIA RELECTURAS RECUPERADAS</t>
  </si>
  <si>
    <t>[Total de Relecturas por periodo / Cantidad de relecturas recuperadas por periodo ] x 100</t>
  </si>
  <si>
    <t>79% -64%</t>
  </si>
  <si>
    <t>&lt; o = 63%</t>
  </si>
  <si>
    <t xml:space="preserve">EFICIENCIA DEL RECAUDO DE CARTERA </t>
  </si>
  <si>
    <t>GESTIÓN COMERCIAL (SUB PROCESO GESTION CARTERA)</t>
  </si>
  <si>
    <t>&gt;=8%</t>
  </si>
  <si>
    <t>&gt;=5%
&lt;7%</t>
  </si>
  <si>
    <t>&lt;4%</t>
  </si>
  <si>
    <t>EFICACIA PROCESOS COACTIVOS</t>
  </si>
  <si>
    <t>bimensual</t>
  </si>
  <si>
    <t>&gt;=5%</t>
  </si>
  <si>
    <t>&lt;=3%</t>
  </si>
  <si>
    <t>REDUCCIÓN CARTERA VENCIDA</t>
  </si>
  <si>
    <t>&gt;=3%</t>
  </si>
  <si>
    <t xml:space="preserve">2%
</t>
  </si>
  <si>
    <t>&lt;=1%</t>
  </si>
  <si>
    <t>ROTACIÓN DE CARTERA VENCIDA</t>
  </si>
  <si>
    <t>días</t>
  </si>
  <si>
    <t>&lt;=60 dias</t>
  </si>
  <si>
    <t>61dias y 79 dias</t>
  </si>
  <si>
    <t>&gt;80 dias</t>
  </si>
  <si>
    <t>EFICIENCIA EN LAS SUSPENSIONES DEL SERVICIO</t>
  </si>
  <si>
    <t>&gt;=40%
&lt;80%</t>
  </si>
  <si>
    <t>&lt;40%</t>
  </si>
  <si>
    <t>SEGUIMIENTO AL PRESUPUESTO</t>
  </si>
  <si>
    <t>PLANEACIÓN ESTRATÉGICA</t>
  </si>
  <si>
    <t xml:space="preserve">Presupuesto Ejecutado
-------------------------------------- x 100
Presupuesto Programado </t>
  </si>
  <si>
    <t>&gt;=40%
&lt;70%</t>
  </si>
  <si>
    <t>&lt;=40%</t>
  </si>
  <si>
    <t>LIQUIDEZ</t>
  </si>
  <si>
    <t>GESTION FINANCIERA</t>
  </si>
  <si>
    <t>Activo corriente
---------------------------- x 100
Pasivo corriente</t>
  </si>
  <si>
    <t>1.3-1.5</t>
  </si>
  <si>
    <t>1.1-1.2</t>
  </si>
  <si>
    <t>&lt; 1.1</t>
  </si>
  <si>
    <t>CUBRIMIENTO DE COSTOS Y GASTOS</t>
  </si>
  <si>
    <t>RELACIÓN DE ENDEUDAMIENTO</t>
  </si>
  <si>
    <t>0- 0.8</t>
  </si>
  <si>
    <t>0.8  -  1.1</t>
  </si>
  <si>
    <t>&gt;1.2</t>
  </si>
  <si>
    <t>EBITDA (UTILIDAD DEL PRESTADOR)</t>
  </si>
  <si>
    <t>&gt;0</t>
  </si>
  <si>
    <t>&lt;0</t>
  </si>
  <si>
    <t>FLUJOS COMPROMETIDOS</t>
  </si>
  <si>
    <t xml:space="preserve">𝑆𝑖0≤𝐹𝐶≤4 =100  </t>
  </si>
  <si>
    <t>DE LO CONTRARIO = 0</t>
  </si>
  <si>
    <t>ENDEUDAMIENTO</t>
  </si>
  <si>
    <t>LIQUIDEZ AJUSTADA</t>
  </si>
  <si>
    <t>INDICE FINANCIERO ASOCIADO A LA EFICIENCIA OPERATIVA</t>
  </si>
  <si>
    <t>&gt;31.00</t>
  </si>
  <si>
    <t>&lt;31.00</t>
  </si>
  <si>
    <t>RELACIÓN DEUDA E INVERSIONES - RDI</t>
  </si>
  <si>
    <t>RDI=(RDIAC×0,5)+(RDIAL×0,5)</t>
  </si>
  <si>
    <t>&gt;2.83</t>
  </si>
  <si>
    <t>2.82 -1.1</t>
  </si>
  <si>
    <t>&lt;1</t>
  </si>
  <si>
    <t>VALOR ECONÓMICO AGREGADO - EVA</t>
  </si>
  <si>
    <t>INDICADOR DE BENEFICIO DEL SERVICIO</t>
  </si>
  <si>
    <t>GESTIÓN TECNOLÓGICA</t>
  </si>
  <si>
    <t>Indicador de beneficio del servicio = #Aprob / #Serv * 100.</t>
  </si>
  <si>
    <t>&gt; o = 80%</t>
  </si>
  <si>
    <t>79% - 60%</t>
  </si>
  <si>
    <t xml:space="preserve">EFICACIA EN LA ATENCIÓN DE SOLICITUDES  INFORMÁTICAS. </t>
  </si>
  <si>
    <t xml:space="preserve">Número de solicitudes resueltas oportunamente
----------------------- x 100
Total de solicitudes recibidas </t>
  </si>
  <si>
    <t>&gt;=90%</t>
  </si>
  <si>
    <t>&gt;70%
&lt;89%</t>
  </si>
  <si>
    <t>&lt;=69%</t>
  </si>
  <si>
    <t>DIFICULTADES POR CAPACIDAD EN PROYECTOS DE TI</t>
  </si>
  <si>
    <t>Dificultades por capacidad en proyectos de TI= cantidad de proyectos de TI con un estado de mediano o alto riesgo debido a problemas de gestión por la 9 Gobierno TI Indicadores insuficiencia de recursos (humanos, logísticos, de infraestructura, etc.) / Cantidad de proyectos de TI en ejecución.</t>
  </si>
  <si>
    <t>&gt; o = 50%</t>
  </si>
  <si>
    <t>49% - 30%</t>
  </si>
  <si>
    <t>&lt; o = 30%</t>
  </si>
  <si>
    <t>EJECUCIÓN PETI</t>
  </si>
  <si>
    <t>ejecución PETI =#IniciativasEjecutadas / #IniciativasPlaneadas * 100</t>
  </si>
  <si>
    <t>&gt; o = 70%</t>
  </si>
  <si>
    <t>69% - 50%</t>
  </si>
  <si>
    <t>&lt; o = 49%</t>
  </si>
  <si>
    <t>ENTRENAMIENTO RELACIONADO CON REGULACIÓN Y POLÍTICAS TI</t>
  </si>
  <si>
    <t xml:space="preserve">#Func =Número de horas laborales anuales correspondientes a los funcionarios evaluados.
 #diasC= Número total de horas de entrenamiento brindado * cantidad de funcionarios entrenados.
</t>
  </si>
  <si>
    <t>INVERSIONES SUSTENTADAS</t>
  </si>
  <si>
    <t>Indicador de inversiones sustentadas= #Casos_Ngcio / #Inv *100</t>
  </si>
  <si>
    <t>&gt; o = 60%</t>
  </si>
  <si>
    <t>59% - 30%</t>
  </si>
  <si>
    <t>&lt; o = 29%</t>
  </si>
  <si>
    <t>INDICADOR DE INCIDENTES</t>
  </si>
  <si>
    <t>Indicador de Incidentes = #Inc_Neg / Inc_Tot * 100.</t>
  </si>
  <si>
    <t>&lt;o = 10%</t>
  </si>
  <si>
    <t>11% - 50%</t>
  </si>
  <si>
    <t>CALIDAD DE LOS ESTUDIOS DE NECESIDAD PARA CONTRATACION</t>
  </si>
  <si>
    <t>GESTION  JURÍDICA Y CONTRACTUAL</t>
  </si>
  <si>
    <t xml:space="preserve">Estudios de conveniencia devueltos para corrección 
--------- X 100
Total de estudios de conveniencia presentados </t>
  </si>
  <si>
    <t>&lt;=50%</t>
  </si>
  <si>
    <t>&gt;50%
&lt;60%</t>
  </si>
  <si>
    <t>OPORTUNIDAD EN LA ATENCIÓN DE REQUERIMIENTOS</t>
  </si>
  <si>
    <t>GESTION AMBIENTE FÍSICO
Almacén</t>
  </si>
  <si>
    <t>No. De requerimientos atendidos oportunamente/ Total de requerimientos</t>
  </si>
  <si>
    <t>&gt;60%
&lt;80%</t>
  </si>
  <si>
    <t>&lt;=60%</t>
  </si>
  <si>
    <t>PRODUCTIVIDAD DEL PERSONAL ADMINISTRATIVO DEL PRESTADOR - PPAP</t>
  </si>
  <si>
    <t>GESTION HUMANA</t>
  </si>
  <si>
    <t>&gt;1.0 o = 1.5</t>
  </si>
  <si>
    <t>&gt;1.6 o =2.0</t>
  </si>
  <si>
    <t>&gt;2.1 o = 2.5</t>
  </si>
  <si>
    <t>PRODUCTIVIDAD DEL PERSONAL OPERATIVO DE ACUEDUCTO - POAC</t>
  </si>
  <si>
    <t>&gt; 0.5 o = 1.10</t>
  </si>
  <si>
    <t>&gt;1.11o =1.20</t>
  </si>
  <si>
    <t>&gt;1.21 o = 1.5</t>
  </si>
  <si>
    <t>PRODUCTIVIDAD DEL PERSONAL OPERATIVO DE ALCANTARILLADO - POALC</t>
  </si>
  <si>
    <t>&gt;0.30 o = 0.42</t>
  </si>
  <si>
    <t>&gt;0.43 =0.90</t>
  </si>
  <si>
    <t>&gt;0.91 o = 1.2</t>
  </si>
  <si>
    <t xml:space="preserve"> ÍNDICE DE ROTACIÓN DE PERSONAL DIRECTIVO - IRPD</t>
  </si>
  <si>
    <t xml:space="preserve"> &lt;1.5 o =2.0</t>
  </si>
  <si>
    <t>&gt;1.49 o =1.1</t>
  </si>
  <si>
    <t>&gt;1.0 o = 0.5</t>
  </si>
  <si>
    <t>Porcentaje de cumplimiento general del objetivo 09</t>
  </si>
  <si>
    <t>10.	Reducir los índices de accidentalidad y ausentismo laboral en la empresa, con la participación de los trabajadores y del Comité Paritario de Seguridad y Salud en el trabajo COPASST.</t>
  </si>
  <si>
    <t>INDICE DE FRECUENCIA ACCIDENTES DE TRABAJO</t>
  </si>
  <si>
    <t>IF =(N° Total AT presentados en el mes/ N° Trabajadores en el mes)* 100</t>
  </si>
  <si>
    <t>&lt;=11</t>
  </si>
  <si>
    <t>&gt;11&lt;12</t>
  </si>
  <si>
    <t>&gt;=12</t>
  </si>
  <si>
    <t>INDICE DE SEVERIDAD DE ACCIDENTES DE TRABAJO</t>
  </si>
  <si>
    <t>IS =(N° Total dias de incapacidad por AT + N° de días cargados en el mes / N° Trabajadores en el mes)* 100</t>
  </si>
  <si>
    <t>&gt;90&lt;100</t>
  </si>
  <si>
    <t>&gt;=100</t>
  </si>
  <si>
    <t>ACCIDENTALIDAD VIAL</t>
  </si>
  <si>
    <t xml:space="preserve"> N° de accidentes viales en un periodo 
--------------------------------------------------------------- X 100
No de accidentes de trabajo en el año</t>
  </si>
  <si>
    <t>&lt;=12%</t>
  </si>
  <si>
    <t>&gt;12%
&lt;13%</t>
  </si>
  <si>
    <t>&gt;=13%</t>
  </si>
  <si>
    <t>AUSENTISMO LABORAL POR SALUD</t>
  </si>
  <si>
    <t xml:space="preserve"> N° dias de ausencia por incapacidad laboral y comun X 100
No de dias de trabajo programados</t>
  </si>
  <si>
    <t>Máximo 2%</t>
  </si>
  <si>
    <t>&lt;=2%</t>
  </si>
  <si>
    <t>&gt;2%
&lt;3%</t>
  </si>
  <si>
    <t>AUSENTISMO LABORAL GENERAL</t>
  </si>
  <si>
    <t xml:space="preserve"> N° dias perdidos ( diligencia personal, citas medicas, examenes, calamidad domestica, cumpleaños, permisos por convencion, licencia  )
--------------------- X 100
HHT </t>
  </si>
  <si>
    <t>Máximo 4%</t>
  </si>
  <si>
    <t>&lt;=4%</t>
  </si>
  <si>
    <t>Regular: &gt;5% y &lt;10%</t>
  </si>
  <si>
    <t>&gt;=10%</t>
  </si>
  <si>
    <t>PREVALENCIA DE ENFERMEDAD LABORAL</t>
  </si>
  <si>
    <t xml:space="preserve"> N° de casos nuevos y antiguos de enfermedad laboral en el periodo
----------------------------------------- X 100000
Promedio total de trabajadores en el periodo</t>
  </si>
  <si>
    <t xml:space="preserve">Anual </t>
  </si>
  <si>
    <t>&lt;= 871</t>
  </si>
  <si>
    <t>Entre &gt;=871 y &lt;=1089</t>
  </si>
  <si>
    <t>&gt;=1089</t>
  </si>
  <si>
    <t>INCIDENCIA DE ENFERMEDAD LABORAL</t>
  </si>
  <si>
    <t xml:space="preserve"> N° de casos nuevos  de enfermedad laboral en el periodo
-------------------------- X 100000
Promedio total de trabajadores en el periodo</t>
  </si>
  <si>
    <t>&lt;=218</t>
  </si>
  <si>
    <t>&gt;218
&lt;436</t>
  </si>
  <si>
    <t>&gt;=436</t>
  </si>
  <si>
    <t>GESTIÓN DEL COPASST</t>
  </si>
  <si>
    <t>(N° reuniones ejecutadas /  N°reuniones programadas Copasst)*100</t>
  </si>
  <si>
    <t>&gt;50%
&lt;90%</t>
  </si>
  <si>
    <t>PROGRAMA DE REINCORPORACION LABORAL</t>
  </si>
  <si>
    <t>(N° persona activo en la empresa /  N°de personal reincorporado )*100</t>
  </si>
  <si>
    <t>Porcentaje de cumplimiento general del objetivo 10</t>
  </si>
  <si>
    <t>11.	Aumentar los niveles de participación y consulta de los trabajadores, mejorando la conciencia de la seguridad vial, generando hábitos, comportamientos y conductas seguras en el desarrollo de las actividades del sistema integrado de gestión, promoviendo el compromiso y liderazgo de todos los trabajadores, contratistas y partes interesadas.</t>
  </si>
  <si>
    <t>COMITÉ DE CONVIVENCIA LABORAL</t>
  </si>
  <si>
    <t>(N° reuniones ejecutadas /  N°reuniones programadas )*100</t>
  </si>
  <si>
    <t>trimestral</t>
  </si>
  <si>
    <t>EFICACIA DE LAS CAPACITACIONES</t>
  </si>
  <si>
    <t>GESTIÓN HUMANA</t>
  </si>
  <si>
    <t>CR (Realizadas)
EC =----------------------------- X 100
CP ( programadas)</t>
  </si>
  <si>
    <t>&gt;65%
&lt;79%</t>
  </si>
  <si>
    <t>PROGRAMA BASADO EN EL COMPORTAMIENTO HUMANO</t>
  </si>
  <si>
    <t>(N° total de la muestra del programa /  N° de observaciones realizadas al personal de muestra)*101</t>
  </si>
  <si>
    <t>Porcentaje de cumplimiento general del objetivo 11</t>
  </si>
  <si>
    <t>12.	Fortalecer el seguimiento a los planes de emergencias, mediante la formación de sus brigadistas y ejecución de simulacros para responder ante situaciones de emergencia</t>
  </si>
  <si>
    <t>SIMULACROS</t>
  </si>
  <si>
    <t>(N° simulacros ejecutados /  N° simulacros programados)*100
7 SIMULACROS</t>
  </si>
  <si>
    <t xml:space="preserve">ACTUALIZACION PLANES DE EMERGENCIA </t>
  </si>
  <si>
    <t>(N° de sedes con plan de emergencia actualizado /  N° de sedes en la entidad )*100 (20 planes de emergencias)</t>
  </si>
  <si>
    <t>Porcentaje de cumplimiento general del objetivo 12</t>
  </si>
  <si>
    <t>=SUMA(aa8:AA85)</t>
  </si>
  <si>
    <t>7. Identificar y evaluar los aspectos ambientales, con el fin de controlar, eliminar y mitigar el impacto ambiental; así como la reducción del riesgo ambiental estableciendo los controles respectivos, fortalecidos en las buenas prácticas del SGA</t>
  </si>
  <si>
    <t>8. Identificar, valorar y controlar los riesgos y oportunidades, para lograr el cumplimiento de los objetivos y metas del Sistema Integrado de Gestión de la Empresa</t>
  </si>
  <si>
    <t>9. Garantizar los recursos necesarios para el sostenimiento y mantenimiento del Sistema Integrado de Gestión</t>
  </si>
  <si>
    <t>10. Reducir los índices de accidentalidad y ausentismo laboral en la empresa, con la participación de los trabajadores y del Comité Paritario de Seguridad y Salud en el trabajo COPASST</t>
  </si>
  <si>
    <t>11.Aumentar los niveles de participación y consulta de los trabajadores, mejorando la conciencia de la seguridad vial, generando hábitos, comportamientos y conductas seguras en el desarrollo de las actividades del sistema integrado de gestión, promoviendo el compromiso y liderazgo de todos los trabajadores, contratistas y partes interesadas</t>
  </si>
  <si>
    <t>12. Fortalecer el seguimiento a los planes de emergencias, mediante la formación de sus brigadistas y ejecución de simulacros para responder ante situaciones de emergencia</t>
  </si>
  <si>
    <t>PROMEDIO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</si>
</sst>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#,##0.00000"/>
    <numFmt numFmtId="168" formatCode="0.0"/>
    <numFmt numFmtId="169" formatCode="&quot;$&quot;#,##0.00"/>
    <numFmt numFmtId="170" formatCode="0.000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4"/>
      <color theme="1"/>
      <name val="Arial Narrow"/>
      <family val="2"/>
    </font>
    <font>
      <b/>
      <sz val="11"/>
      <color theme="1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B05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theme="5"/>
      <name val="Arial"/>
      <family val="2"/>
    </font>
    <font>
      <b/>
      <sz val="24"/>
      <name val="Arial"/>
      <family val="2"/>
    </font>
    <font>
      <b/>
      <sz val="30"/>
      <name val="Arial"/>
      <family val="2"/>
    </font>
    <font>
      <b/>
      <sz val="14"/>
      <color rgb="FF00B050"/>
      <name val="Arial"/>
      <family val="2"/>
    </font>
    <font>
      <b/>
      <sz val="14"/>
      <color theme="5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theme="0"/>
      <name val="Arial"/>
      <family val="2"/>
    </font>
    <font>
      <b/>
      <sz val="14"/>
      <color rgb="FFFFC000"/>
      <name val="Arial"/>
      <family val="2"/>
    </font>
    <font>
      <b/>
      <sz val="10"/>
      <name val="Calibri"/>
      <family val="2"/>
    </font>
    <font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4"/>
      <color theme="7"/>
      <name val="Arial"/>
      <family val="2"/>
    </font>
    <font>
      <b/>
      <sz val="14"/>
      <color theme="9" tint="0.39997558519241921"/>
      <name val="Arial"/>
      <family val="2"/>
    </font>
    <font>
      <b/>
      <sz val="14"/>
      <color rgb="FF92D050"/>
      <name val="Arial"/>
      <family val="2"/>
    </font>
    <font>
      <b/>
      <sz val="26"/>
      <name val="Arial"/>
      <family val="2"/>
    </font>
    <font>
      <sz val="13"/>
      <name val="Arial"/>
      <family val="2"/>
    </font>
    <font>
      <sz val="9"/>
      <name val="Cambria Math"/>
      <family val="1"/>
    </font>
    <font>
      <sz val="9"/>
      <name val="Calibri"/>
      <family val="2"/>
    </font>
    <font>
      <b/>
      <i/>
      <sz val="14"/>
      <name val="Arial"/>
      <family val="2"/>
    </font>
    <font>
      <b/>
      <sz val="12"/>
      <name val="Arial Narrow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</cellStyleXfs>
  <cellXfs count="49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49" fontId="6" fillId="3" borderId="19" xfId="0" applyNumberFormat="1" applyFont="1" applyFill="1" applyBorder="1" applyAlignment="1">
      <alignment horizontal="center" vertical="center" wrapText="1"/>
    </xf>
    <xf numFmtId="49" fontId="6" fillId="3" borderId="20" xfId="0" applyNumberFormat="1" applyFont="1" applyFill="1" applyBorder="1" applyAlignment="1">
      <alignment horizontal="center" vertical="center" wrapText="1"/>
    </xf>
    <xf numFmtId="49" fontId="6" fillId="3" borderId="2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4" fontId="15" fillId="5" borderId="15" xfId="3" applyNumberFormat="1" applyFont="1" applyFill="1" applyBorder="1" applyAlignment="1">
      <alignment horizontal="center" vertical="center" wrapText="1"/>
    </xf>
    <xf numFmtId="2" fontId="13" fillId="5" borderId="15" xfId="0" applyNumberFormat="1" applyFont="1" applyFill="1" applyBorder="1" applyAlignment="1">
      <alignment horizontal="center" vertical="center" wrapText="1"/>
    </xf>
    <xf numFmtId="9" fontId="10" fillId="10" borderId="15" xfId="2" applyFont="1" applyFill="1" applyBorder="1" applyAlignment="1">
      <alignment horizontal="center" vertical="center" wrapText="1"/>
    </xf>
    <xf numFmtId="9" fontId="16" fillId="5" borderId="15" xfId="2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4" fontId="14" fillId="0" borderId="15" xfId="1" applyNumberFormat="1" applyFont="1" applyFill="1" applyBorder="1" applyAlignment="1">
      <alignment horizontal="center" vertical="center" wrapText="1"/>
    </xf>
    <xf numFmtId="4" fontId="14" fillId="0" borderId="15" xfId="1" applyNumberFormat="1" applyFont="1" applyBorder="1" applyAlignment="1">
      <alignment horizontal="center" vertical="center" wrapText="1"/>
    </xf>
    <xf numFmtId="4" fontId="14" fillId="0" borderId="28" xfId="1" applyNumberFormat="1" applyFont="1" applyBorder="1" applyAlignment="1">
      <alignment horizontal="center" vertical="center" wrapText="1"/>
    </xf>
    <xf numFmtId="9" fontId="10" fillId="10" borderId="25" xfId="2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" fontId="0" fillId="0" borderId="15" xfId="3" applyNumberFormat="1" applyFont="1" applyBorder="1" applyAlignment="1">
      <alignment horizontal="center" vertical="center" wrapText="1"/>
    </xf>
    <xf numFmtId="4" fontId="0" fillId="0" borderId="15" xfId="3" applyNumberFormat="1" applyFont="1" applyFill="1" applyBorder="1" applyAlignment="1">
      <alignment horizontal="center" vertical="center" wrapText="1"/>
    </xf>
    <xf numFmtId="4" fontId="13" fillId="5" borderId="15" xfId="0" applyNumberFormat="1" applyFont="1" applyFill="1" applyBorder="1" applyAlignment="1">
      <alignment horizontal="center" vertical="center" wrapText="1"/>
    </xf>
    <xf numFmtId="165" fontId="0" fillId="0" borderId="15" xfId="3" applyNumberFormat="1" applyFont="1" applyBorder="1" applyAlignment="1">
      <alignment horizontal="center" vertical="center" wrapText="1"/>
    </xf>
    <xf numFmtId="9" fontId="12" fillId="5" borderId="15" xfId="2" applyFont="1" applyFill="1" applyBorder="1" applyAlignment="1">
      <alignment horizontal="center" vertical="center" wrapText="1"/>
    </xf>
    <xf numFmtId="9" fontId="15" fillId="5" borderId="15" xfId="2" applyFont="1" applyFill="1" applyBorder="1" applyAlignment="1">
      <alignment horizontal="center" vertical="center" wrapText="1"/>
    </xf>
    <xf numFmtId="9" fontId="13" fillId="5" borderId="15" xfId="2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9" fontId="12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" fontId="0" fillId="0" borderId="28" xfId="3" applyNumberFormat="1" applyFont="1" applyBorder="1" applyAlignment="1">
      <alignment horizontal="center" vertical="center" wrapText="1"/>
    </xf>
    <xf numFmtId="9" fontId="13" fillId="0" borderId="15" xfId="2" applyFont="1" applyFill="1" applyBorder="1" applyAlignment="1">
      <alignment horizontal="center" vertical="center" wrapText="1"/>
    </xf>
    <xf numFmtId="10" fontId="12" fillId="5" borderId="15" xfId="0" applyNumberFormat="1" applyFont="1" applyFill="1" applyBorder="1" applyAlignment="1">
      <alignment horizontal="center" vertical="center" wrapText="1"/>
    </xf>
    <xf numFmtId="166" fontId="15" fillId="5" borderId="15" xfId="2" applyNumberFormat="1" applyFont="1" applyFill="1" applyBorder="1" applyAlignment="1">
      <alignment horizontal="center" vertical="center" wrapText="1"/>
    </xf>
    <xf numFmtId="10" fontId="15" fillId="5" borderId="15" xfId="2" applyNumberFormat="1" applyFont="1" applyFill="1" applyBorder="1" applyAlignment="1">
      <alignment horizontal="center" vertical="center" wrapText="1"/>
    </xf>
    <xf numFmtId="166" fontId="13" fillId="0" borderId="15" xfId="2" applyNumberFormat="1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2" fontId="12" fillId="5" borderId="15" xfId="0" applyNumberFormat="1" applyFont="1" applyFill="1" applyBorder="1" applyAlignment="1">
      <alignment horizontal="center" vertical="center" wrapText="1"/>
    </xf>
    <xf numFmtId="49" fontId="17" fillId="7" borderId="15" xfId="0" applyNumberFormat="1" applyFont="1" applyFill="1" applyBorder="1" applyAlignment="1">
      <alignment horizontal="center" vertical="center" wrapText="1"/>
    </xf>
    <xf numFmtId="49" fontId="17" fillId="9" borderId="27" xfId="0" applyNumberFormat="1" applyFont="1" applyFill="1" applyBorder="1" applyAlignment="1">
      <alignment horizontal="center" vertical="center" wrapText="1"/>
    </xf>
    <xf numFmtId="2" fontId="15" fillId="5" borderId="15" xfId="2" applyNumberFormat="1" applyFont="1" applyFill="1" applyBorder="1" applyAlignment="1">
      <alignment horizontal="center" vertical="center" wrapText="1"/>
    </xf>
    <xf numFmtId="2" fontId="15" fillId="5" borderId="15" xfId="3" applyNumberFormat="1" applyFont="1" applyFill="1" applyBorder="1" applyAlignment="1">
      <alignment horizontal="center" vertical="center" wrapText="1"/>
    </xf>
    <xf numFmtId="2" fontId="19" fillId="0" borderId="15" xfId="2" applyNumberFormat="1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49" fontId="13" fillId="9" borderId="27" xfId="0" applyNumberFormat="1" applyFont="1" applyFill="1" applyBorder="1" applyAlignment="1">
      <alignment horizontal="center" vertical="center" wrapText="1"/>
    </xf>
    <xf numFmtId="165" fontId="20" fillId="5" borderId="25" xfId="3" applyNumberFormat="1" applyFont="1" applyFill="1" applyBorder="1" applyAlignment="1">
      <alignment horizontal="center" vertical="center" wrapText="1"/>
    </xf>
    <xf numFmtId="2" fontId="19" fillId="11" borderId="15" xfId="2" applyNumberFormat="1" applyFont="1" applyFill="1" applyBorder="1" applyAlignment="1">
      <alignment horizontal="center" vertical="center" wrapText="1"/>
    </xf>
    <xf numFmtId="166" fontId="10" fillId="10" borderId="25" xfId="2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2" fontId="15" fillId="5" borderId="25" xfId="2" applyNumberFormat="1" applyFont="1" applyFill="1" applyBorder="1" applyAlignment="1">
      <alignment horizontal="center" vertical="center" wrapText="1"/>
    </xf>
    <xf numFmtId="4" fontId="11" fillId="0" borderId="15" xfId="3" applyNumberFormat="1" applyFont="1" applyBorder="1" applyAlignment="1">
      <alignment horizontal="center" vertical="center" wrapText="1"/>
    </xf>
    <xf numFmtId="4" fontId="11" fillId="0" borderId="25" xfId="3" applyNumberFormat="1" applyFont="1" applyBorder="1" applyAlignment="1">
      <alignment horizontal="center" vertical="center" wrapText="1"/>
    </xf>
    <xf numFmtId="2" fontId="19" fillId="12" borderId="15" xfId="2" applyNumberFormat="1" applyFont="1" applyFill="1" applyBorder="1" applyAlignment="1">
      <alignment horizontal="center" vertical="center" wrapText="1"/>
    </xf>
    <xf numFmtId="9" fontId="21" fillId="5" borderId="25" xfId="2" applyFont="1" applyFill="1" applyBorder="1" applyAlignment="1">
      <alignment horizontal="center" vertical="center" wrapText="1"/>
    </xf>
    <xf numFmtId="166" fontId="22" fillId="0" borderId="25" xfId="2" applyNumberFormat="1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166" fontId="15" fillId="5" borderId="25" xfId="2" applyNumberFormat="1" applyFont="1" applyFill="1" applyBorder="1" applyAlignment="1">
      <alignment horizontal="center" vertical="center" wrapText="1"/>
    </xf>
    <xf numFmtId="166" fontId="11" fillId="0" borderId="15" xfId="2" applyNumberFormat="1" applyFont="1" applyBorder="1" applyAlignment="1">
      <alignment horizontal="center" vertical="center" wrapText="1"/>
    </xf>
    <xf numFmtId="9" fontId="19" fillId="12" borderId="15" xfId="2" applyFont="1" applyFill="1" applyBorder="1" applyAlignment="1">
      <alignment horizontal="center" vertical="center" wrapText="1"/>
    </xf>
    <xf numFmtId="9" fontId="21" fillId="5" borderId="33" xfId="2" applyFont="1" applyFill="1" applyBorder="1" applyAlignment="1">
      <alignment horizontal="center" vertical="center" wrapText="1"/>
    </xf>
    <xf numFmtId="166" fontId="22" fillId="0" borderId="33" xfId="2" applyNumberFormat="1" applyFont="1" applyFill="1" applyBorder="1" applyAlignment="1">
      <alignment horizontal="center" vertical="center" wrapText="1"/>
    </xf>
    <xf numFmtId="0" fontId="10" fillId="13" borderId="34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 wrapText="1"/>
    </xf>
    <xf numFmtId="9" fontId="11" fillId="5" borderId="15" xfId="0" applyNumberFormat="1" applyFont="1" applyFill="1" applyBorder="1" applyAlignment="1">
      <alignment horizontal="center" vertical="center" wrapText="1"/>
    </xf>
    <xf numFmtId="166" fontId="23" fillId="5" borderId="15" xfId="2" applyNumberFormat="1" applyFont="1" applyFill="1" applyBorder="1" applyAlignment="1">
      <alignment vertical="center" wrapText="1"/>
    </xf>
    <xf numFmtId="9" fontId="23" fillId="5" borderId="15" xfId="2" applyFont="1" applyFill="1" applyBorder="1" applyAlignment="1">
      <alignment horizontal="center" vertical="center" wrapText="1"/>
    </xf>
    <xf numFmtId="10" fontId="23" fillId="5" borderId="15" xfId="2" applyNumberFormat="1" applyFont="1" applyFill="1" applyBorder="1" applyAlignment="1">
      <alignment horizontal="center" vertical="center" wrapText="1"/>
    </xf>
    <xf numFmtId="10" fontId="24" fillId="5" borderId="15" xfId="2" applyNumberFormat="1" applyFont="1" applyFill="1" applyBorder="1" applyAlignment="1">
      <alignment horizontal="center" vertical="center" wrapText="1"/>
    </xf>
    <xf numFmtId="10" fontId="25" fillId="5" borderId="15" xfId="2" applyNumberFormat="1" applyFont="1" applyFill="1" applyBorder="1" applyAlignment="1">
      <alignment horizontal="center" vertical="center" wrapText="1"/>
    </xf>
    <xf numFmtId="9" fontId="25" fillId="5" borderId="15" xfId="2" applyFont="1" applyFill="1" applyBorder="1" applyAlignment="1">
      <alignment horizontal="center" vertical="center" wrapText="1"/>
    </xf>
    <xf numFmtId="49" fontId="16" fillId="5" borderId="29" xfId="0" applyNumberFormat="1" applyFont="1" applyFill="1" applyBorder="1" applyAlignment="1">
      <alignment horizontal="center" vertical="center" wrapText="1"/>
    </xf>
    <xf numFmtId="49" fontId="16" fillId="5" borderId="35" xfId="0" applyNumberFormat="1" applyFont="1" applyFill="1" applyBorder="1" applyAlignment="1">
      <alignment horizontal="center" vertical="center" wrapText="1"/>
    </xf>
    <xf numFmtId="0" fontId="10" fillId="13" borderId="36" xfId="0" applyFont="1" applyFill="1" applyBorder="1" applyAlignment="1">
      <alignment horizontal="center" vertical="center" wrapText="1"/>
    </xf>
    <xf numFmtId="9" fontId="26" fillId="5" borderId="15" xfId="2" applyFont="1" applyFill="1" applyBorder="1" applyAlignment="1">
      <alignment horizontal="center" vertical="center" wrapText="1"/>
    </xf>
    <xf numFmtId="9" fontId="27" fillId="11" borderId="15" xfId="2" applyFont="1" applyFill="1" applyBorder="1" applyAlignment="1">
      <alignment horizontal="center" vertical="center" wrapText="1"/>
    </xf>
    <xf numFmtId="49" fontId="16" fillId="5" borderId="37" xfId="0" applyNumberFormat="1" applyFont="1" applyFill="1" applyBorder="1" applyAlignment="1">
      <alignment horizontal="center" vertical="center" wrapText="1"/>
    </xf>
    <xf numFmtId="49" fontId="16" fillId="5" borderId="19" xfId="0" applyNumberFormat="1" applyFont="1" applyFill="1" applyBorder="1" applyAlignment="1">
      <alignment horizontal="center" vertical="center" wrapText="1"/>
    </xf>
    <xf numFmtId="1" fontId="11" fillId="5" borderId="15" xfId="0" applyNumberFormat="1" applyFont="1" applyFill="1" applyBorder="1" applyAlignment="1">
      <alignment horizontal="center" vertical="center" wrapText="1"/>
    </xf>
    <xf numFmtId="1" fontId="23" fillId="5" borderId="15" xfId="2" applyNumberFormat="1" applyFont="1" applyFill="1" applyBorder="1" applyAlignment="1">
      <alignment horizontal="center" vertical="center" wrapText="1"/>
    </xf>
    <xf numFmtId="1" fontId="28" fillId="5" borderId="15" xfId="2" applyNumberFormat="1" applyFont="1" applyFill="1" applyBorder="1" applyAlignment="1">
      <alignment horizontal="center" vertical="center" wrapText="1"/>
    </xf>
    <xf numFmtId="1" fontId="25" fillId="7" borderId="15" xfId="2" applyNumberFormat="1" applyFont="1" applyFill="1" applyBorder="1" applyAlignment="1">
      <alignment horizontal="center" vertical="center" wrapText="1"/>
    </xf>
    <xf numFmtId="2" fontId="11" fillId="5" borderId="15" xfId="0" applyNumberFormat="1" applyFont="1" applyFill="1" applyBorder="1" applyAlignment="1">
      <alignment horizontal="center" vertical="center" wrapText="1"/>
    </xf>
    <xf numFmtId="0" fontId="26" fillId="5" borderId="15" xfId="2" applyNumberFormat="1" applyFont="1" applyFill="1" applyBorder="1" applyAlignment="1">
      <alignment horizontal="center" vertical="center" wrapText="1"/>
    </xf>
    <xf numFmtId="0" fontId="23" fillId="5" borderId="15" xfId="2" applyNumberFormat="1" applyFont="1" applyFill="1" applyBorder="1" applyAlignment="1">
      <alignment horizontal="center" vertical="center" wrapText="1"/>
    </xf>
    <xf numFmtId="1" fontId="26" fillId="5" borderId="15" xfId="2" applyNumberFormat="1" applyFont="1" applyFill="1" applyBorder="1" applyAlignment="1">
      <alignment horizontal="center" vertical="center" wrapText="1"/>
    </xf>
    <xf numFmtId="1" fontId="25" fillId="9" borderId="15" xfId="2" applyNumberFormat="1" applyFont="1" applyFill="1" applyBorder="1" applyAlignment="1">
      <alignment horizontal="center" vertical="center" wrapText="1"/>
    </xf>
    <xf numFmtId="0" fontId="29" fillId="9" borderId="27" xfId="0" applyFont="1" applyFill="1" applyBorder="1" applyAlignment="1">
      <alignment horizontal="center" vertical="center" wrapText="1"/>
    </xf>
    <xf numFmtId="9" fontId="25" fillId="7" borderId="15" xfId="2" applyFont="1" applyFill="1" applyBorder="1" applyAlignment="1">
      <alignment horizontal="center" vertical="center" wrapText="1"/>
    </xf>
    <xf numFmtId="10" fontId="23" fillId="5" borderId="38" xfId="2" applyNumberFormat="1" applyFont="1" applyFill="1" applyBorder="1" applyAlignment="1">
      <alignment horizontal="center" vertical="center" wrapText="1"/>
    </xf>
    <xf numFmtId="10" fontId="23" fillId="5" borderId="39" xfId="2" applyNumberFormat="1" applyFont="1" applyFill="1" applyBorder="1" applyAlignment="1">
      <alignment horizontal="center" vertical="center" wrapText="1"/>
    </xf>
    <xf numFmtId="10" fontId="23" fillId="5" borderId="26" xfId="2" applyNumberFormat="1" applyFont="1" applyFill="1" applyBorder="1" applyAlignment="1">
      <alignment horizontal="center" vertical="center" wrapText="1"/>
    </xf>
    <xf numFmtId="9" fontId="28" fillId="5" borderId="38" xfId="2" applyFont="1" applyFill="1" applyBorder="1" applyAlignment="1">
      <alignment horizontal="center" vertical="center" wrapText="1"/>
    </xf>
    <xf numFmtId="9" fontId="28" fillId="5" borderId="39" xfId="2" applyFont="1" applyFill="1" applyBorder="1" applyAlignment="1">
      <alignment horizontal="center" vertical="center" wrapText="1"/>
    </xf>
    <xf numFmtId="9" fontId="28" fillId="5" borderId="26" xfId="2" applyFont="1" applyFill="1" applyBorder="1" applyAlignment="1">
      <alignment horizontal="center" vertical="center" wrapText="1"/>
    </xf>
    <xf numFmtId="9" fontId="25" fillId="5" borderId="30" xfId="2" applyFont="1" applyFill="1" applyBorder="1" applyAlignment="1">
      <alignment horizontal="center" vertical="center" wrapText="1"/>
    </xf>
    <xf numFmtId="9" fontId="25" fillId="5" borderId="39" xfId="2" applyFont="1" applyFill="1" applyBorder="1" applyAlignment="1">
      <alignment horizontal="center" vertical="center" wrapText="1"/>
    </xf>
    <xf numFmtId="9" fontId="25" fillId="5" borderId="26" xfId="2" applyFont="1" applyFill="1" applyBorder="1" applyAlignment="1">
      <alignment horizontal="center" vertical="center" wrapText="1"/>
    </xf>
    <xf numFmtId="9" fontId="28" fillId="5" borderId="30" xfId="2" applyFont="1" applyFill="1" applyBorder="1" applyAlignment="1">
      <alignment horizontal="center" vertical="center" wrapText="1"/>
    </xf>
    <xf numFmtId="9" fontId="25" fillId="7" borderId="28" xfId="2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9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7" fillId="9" borderId="40" xfId="4" applyFont="1" applyFill="1" applyBorder="1" applyAlignment="1">
      <alignment horizontal="center" vertical="center" wrapText="1"/>
    </xf>
    <xf numFmtId="10" fontId="30" fillId="5" borderId="15" xfId="2" applyNumberFormat="1" applyFont="1" applyFill="1" applyBorder="1" applyAlignment="1">
      <alignment horizontal="center" vertical="center" wrapText="1"/>
    </xf>
    <xf numFmtId="10" fontId="11" fillId="5" borderId="15" xfId="2" applyNumberFormat="1" applyFont="1" applyFill="1" applyBorder="1" applyAlignment="1">
      <alignment horizontal="center" vertical="center" wrapText="1"/>
    </xf>
    <xf numFmtId="10" fontId="10" fillId="0" borderId="15" xfId="2" applyNumberFormat="1" applyFont="1" applyBorder="1" applyAlignment="1">
      <alignment horizontal="center" vertical="center"/>
    </xf>
    <xf numFmtId="10" fontId="31" fillId="5" borderId="15" xfId="2" applyNumberFormat="1" applyFont="1" applyFill="1" applyBorder="1" applyAlignment="1">
      <alignment horizontal="center" vertical="center" wrapText="1"/>
    </xf>
    <xf numFmtId="10" fontId="10" fillId="5" borderId="15" xfId="2" applyNumberFormat="1" applyFont="1" applyFill="1" applyBorder="1" applyAlignment="1">
      <alignment horizontal="center" vertical="center" wrapText="1"/>
    </xf>
    <xf numFmtId="49" fontId="16" fillId="5" borderId="41" xfId="0" applyNumberFormat="1" applyFont="1" applyFill="1" applyBorder="1" applyAlignment="1">
      <alignment horizontal="center" vertical="center" wrapText="1"/>
    </xf>
    <xf numFmtId="49" fontId="16" fillId="5" borderId="42" xfId="0" applyNumberFormat="1" applyFont="1" applyFill="1" applyBorder="1" applyAlignment="1">
      <alignment horizontal="center" vertical="center" wrapText="1"/>
    </xf>
    <xf numFmtId="0" fontId="10" fillId="13" borderId="43" xfId="0" applyFont="1" applyFill="1" applyBorder="1" applyAlignment="1">
      <alignment horizontal="center" vertical="center" wrapText="1"/>
    </xf>
    <xf numFmtId="9" fontId="11" fillId="5" borderId="15" xfId="2" applyFont="1" applyFill="1" applyBorder="1" applyAlignment="1">
      <alignment horizontal="center" vertical="center" wrapText="1"/>
    </xf>
    <xf numFmtId="9" fontId="26" fillId="0" borderId="15" xfId="2" applyFont="1" applyBorder="1" applyAlignment="1">
      <alignment horizontal="center" vertical="center"/>
    </xf>
    <xf numFmtId="9" fontId="24" fillId="5" borderId="15" xfId="2" applyFont="1" applyFill="1" applyBorder="1" applyAlignment="1">
      <alignment horizontal="center" vertical="center" wrapText="1"/>
    </xf>
    <xf numFmtId="9" fontId="32" fillId="5" borderId="35" xfId="2" applyFont="1" applyFill="1" applyBorder="1" applyAlignment="1">
      <alignment horizontal="center" vertical="center" wrapText="1"/>
    </xf>
    <xf numFmtId="9" fontId="22" fillId="5" borderId="25" xfId="2" applyFont="1" applyFill="1" applyBorder="1" applyAlignment="1">
      <alignment horizontal="center" vertical="center" wrapText="1"/>
    </xf>
    <xf numFmtId="0" fontId="10" fillId="14" borderId="44" xfId="0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9" fontId="12" fillId="5" borderId="15" xfId="0" applyNumberFormat="1" applyFont="1" applyFill="1" applyBorder="1" applyAlignment="1">
      <alignment horizontal="center" vertical="center" wrapText="1"/>
    </xf>
    <xf numFmtId="9" fontId="25" fillId="5" borderId="15" xfId="2" applyFont="1" applyFill="1" applyBorder="1" applyAlignment="1">
      <alignment vertical="center" wrapText="1"/>
    </xf>
    <xf numFmtId="9" fontId="26" fillId="5" borderId="15" xfId="2" applyFont="1" applyFill="1" applyBorder="1" applyAlignment="1">
      <alignment vertical="center" wrapText="1"/>
    </xf>
    <xf numFmtId="9" fontId="33" fillId="10" borderId="15" xfId="2" applyFont="1" applyFill="1" applyBorder="1" applyAlignment="1">
      <alignment horizontal="center" vertical="center" wrapText="1"/>
    </xf>
    <xf numFmtId="0" fontId="10" fillId="14" borderId="36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9" fontId="11" fillId="5" borderId="28" xfId="0" applyNumberFormat="1" applyFont="1" applyFill="1" applyBorder="1" applyAlignment="1">
      <alignment horizontal="center" vertical="center" wrapText="1"/>
    </xf>
    <xf numFmtId="9" fontId="11" fillId="5" borderId="25" xfId="0" applyNumberFormat="1" applyFont="1" applyFill="1" applyBorder="1" applyAlignment="1">
      <alignment horizontal="center" vertical="center" wrapText="1"/>
    </xf>
    <xf numFmtId="9" fontId="25" fillId="5" borderId="28" xfId="2" applyFont="1" applyFill="1" applyBorder="1" applyAlignment="1">
      <alignment vertical="center" wrapText="1"/>
    </xf>
    <xf numFmtId="9" fontId="23" fillId="5" borderId="28" xfId="2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/>
    </xf>
    <xf numFmtId="9" fontId="25" fillId="5" borderId="25" xfId="2" applyFont="1" applyFill="1" applyBorder="1" applyAlignment="1">
      <alignment vertical="center" wrapText="1"/>
    </xf>
    <xf numFmtId="9" fontId="23" fillId="5" borderId="25" xfId="2" applyFont="1" applyFill="1" applyBorder="1" applyAlignment="1">
      <alignment horizontal="center" vertical="center" wrapText="1"/>
    </xf>
    <xf numFmtId="9" fontId="25" fillId="5" borderId="25" xfId="2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10" fillId="14" borderId="45" xfId="0" applyFont="1" applyFill="1" applyBorder="1" applyAlignment="1">
      <alignment horizontal="center" vertical="center" wrapText="1"/>
    </xf>
    <xf numFmtId="0" fontId="10" fillId="14" borderId="4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2" fontId="25" fillId="7" borderId="28" xfId="2" applyNumberFormat="1" applyFont="1" applyFill="1" applyBorder="1" applyAlignment="1">
      <alignment horizontal="center" vertical="center" wrapText="1"/>
    </xf>
    <xf numFmtId="9" fontId="32" fillId="5" borderId="28" xfId="2" applyFont="1" applyFill="1" applyBorder="1" applyAlignment="1">
      <alignment horizontal="center" vertical="center" wrapText="1"/>
    </xf>
    <xf numFmtId="9" fontId="22" fillId="5" borderId="28" xfId="2" applyFont="1" applyFill="1" applyBorder="1" applyAlignment="1">
      <alignment horizontal="center" vertical="center" wrapText="1"/>
    </xf>
    <xf numFmtId="0" fontId="10" fillId="15" borderId="46" xfId="0" applyFont="1" applyFill="1" applyBorder="1" applyAlignment="1">
      <alignment horizontal="center" vertical="center" wrapText="1"/>
    </xf>
    <xf numFmtId="0" fontId="10" fillId="15" borderId="26" xfId="0" applyFont="1" applyFill="1" applyBorder="1" applyAlignment="1">
      <alignment horizontal="center" vertical="center" wrapText="1"/>
    </xf>
    <xf numFmtId="10" fontId="11" fillId="5" borderId="15" xfId="0" applyNumberFormat="1" applyFont="1" applyFill="1" applyBorder="1" applyAlignment="1">
      <alignment horizontal="center" vertical="center" wrapText="1"/>
    </xf>
    <xf numFmtId="166" fontId="28" fillId="5" borderId="15" xfId="2" applyNumberFormat="1" applyFont="1" applyFill="1" applyBorder="1" applyAlignment="1">
      <alignment horizontal="center" vertical="center" wrapText="1"/>
    </xf>
    <xf numFmtId="166" fontId="34" fillId="5" borderId="15" xfId="2" applyNumberFormat="1" applyFont="1" applyFill="1" applyBorder="1" applyAlignment="1">
      <alignment horizontal="center" vertical="center" wrapText="1"/>
    </xf>
    <xf numFmtId="166" fontId="23" fillId="5" borderId="15" xfId="2" applyNumberFormat="1" applyFont="1" applyFill="1" applyBorder="1" applyAlignment="1">
      <alignment horizontal="center" vertical="center" wrapText="1"/>
    </xf>
    <xf numFmtId="166" fontId="27" fillId="7" borderId="15" xfId="2" applyNumberFormat="1" applyFont="1" applyFill="1" applyBorder="1" applyAlignment="1">
      <alignment horizontal="center" vertical="center" wrapText="1"/>
    </xf>
    <xf numFmtId="49" fontId="16" fillId="5" borderId="37" xfId="0" applyNumberFormat="1" applyFont="1" applyFill="1" applyBorder="1" applyAlignment="1">
      <alignment vertical="center" wrapText="1"/>
    </xf>
    <xf numFmtId="49" fontId="16" fillId="5" borderId="19" xfId="0" applyNumberFormat="1" applyFont="1" applyFill="1" applyBorder="1" applyAlignment="1">
      <alignment vertical="center" wrapText="1"/>
    </xf>
    <xf numFmtId="166" fontId="24" fillId="5" borderId="15" xfId="2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6" fontId="23" fillId="5" borderId="25" xfId="2" applyNumberFormat="1" applyFont="1" applyFill="1" applyBorder="1" applyAlignment="1">
      <alignment horizontal="center" vertical="center" wrapText="1"/>
    </xf>
    <xf numFmtId="10" fontId="26" fillId="5" borderId="25" xfId="2" applyNumberFormat="1" applyFont="1" applyFill="1" applyBorder="1" applyAlignment="1">
      <alignment horizontal="center" vertical="center" wrapText="1"/>
    </xf>
    <xf numFmtId="166" fontId="28" fillId="5" borderId="25" xfId="2" applyNumberFormat="1" applyFont="1" applyFill="1" applyBorder="1" applyAlignment="1">
      <alignment horizontal="center" vertical="center" wrapText="1"/>
    </xf>
    <xf numFmtId="9" fontId="33" fillId="5" borderId="25" xfId="2" applyFont="1" applyFill="1" applyBorder="1" applyAlignment="1">
      <alignment horizontal="center" vertical="center" wrapText="1"/>
    </xf>
    <xf numFmtId="0" fontId="10" fillId="16" borderId="47" xfId="0" applyFont="1" applyFill="1" applyBorder="1" applyAlignment="1">
      <alignment horizontal="center" vertical="center" wrapText="1"/>
    </xf>
    <xf numFmtId="0" fontId="10" fillId="16" borderId="42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/>
    </xf>
    <xf numFmtId="49" fontId="17" fillId="9" borderId="30" xfId="0" applyNumberFormat="1" applyFont="1" applyFill="1" applyBorder="1" applyAlignment="1">
      <alignment horizontal="center" vertical="center" wrapText="1"/>
    </xf>
    <xf numFmtId="9" fontId="35" fillId="5" borderId="15" xfId="2" applyFont="1" applyFill="1" applyBorder="1" applyAlignment="1">
      <alignment horizontal="center" vertical="center" wrapText="1"/>
    </xf>
    <xf numFmtId="9" fontId="36" fillId="5" borderId="15" xfId="2" applyFont="1" applyFill="1" applyBorder="1" applyAlignment="1">
      <alignment horizontal="center" vertical="center" wrapText="1"/>
    </xf>
    <xf numFmtId="166" fontId="25" fillId="7" borderId="15" xfId="2" applyNumberFormat="1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/>
    </xf>
    <xf numFmtId="0" fontId="10" fillId="16" borderId="45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9" fontId="11" fillId="5" borderId="32" xfId="0" applyNumberFormat="1" applyFont="1" applyFill="1" applyBorder="1" applyAlignment="1">
      <alignment horizontal="center" vertical="center" wrapText="1"/>
    </xf>
    <xf numFmtId="9" fontId="23" fillId="5" borderId="15" xfId="3" applyNumberFormat="1" applyFont="1" applyFill="1" applyBorder="1" applyAlignment="1">
      <alignment horizontal="center" vertical="center" wrapText="1"/>
    </xf>
    <xf numFmtId="9" fontId="23" fillId="5" borderId="30" xfId="2" applyFont="1" applyFill="1" applyBorder="1" applyAlignment="1">
      <alignment vertical="center" wrapText="1"/>
    </xf>
    <xf numFmtId="9" fontId="23" fillId="5" borderId="26" xfId="2" applyFont="1" applyFill="1" applyBorder="1" applyAlignment="1">
      <alignment horizontal="center" vertical="center" wrapText="1"/>
    </xf>
    <xf numFmtId="9" fontId="25" fillId="7" borderId="32" xfId="2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/>
    </xf>
    <xf numFmtId="0" fontId="10" fillId="16" borderId="46" xfId="0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9" fontId="23" fillId="5" borderId="30" xfId="2" applyFont="1" applyFill="1" applyBorder="1" applyAlignment="1">
      <alignment horizontal="center" vertical="center" wrapText="1"/>
    </xf>
    <xf numFmtId="9" fontId="23" fillId="5" borderId="39" xfId="2" applyFont="1" applyFill="1" applyBorder="1" applyAlignment="1">
      <alignment horizontal="center" vertical="center" wrapText="1"/>
    </xf>
    <xf numFmtId="9" fontId="23" fillId="5" borderId="26" xfId="2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/>
    </xf>
    <xf numFmtId="0" fontId="10" fillId="16" borderId="49" xfId="0" applyFont="1" applyFill="1" applyBorder="1" applyAlignment="1">
      <alignment horizontal="center" vertical="center" wrapText="1"/>
    </xf>
    <xf numFmtId="0" fontId="10" fillId="16" borderId="35" xfId="0" applyFont="1" applyFill="1" applyBorder="1" applyAlignment="1">
      <alignment horizontal="center" vertical="center" wrapText="1"/>
    </xf>
    <xf numFmtId="166" fontId="25" fillId="5" borderId="15" xfId="2" applyNumberFormat="1" applyFont="1" applyFill="1" applyBorder="1" applyAlignment="1">
      <alignment horizontal="center" vertical="center" wrapText="1"/>
    </xf>
    <xf numFmtId="166" fontId="23" fillId="5" borderId="39" xfId="2" applyNumberFormat="1" applyFont="1" applyFill="1" applyBorder="1" applyAlignment="1">
      <alignment horizontal="center" vertical="center" wrapText="1"/>
    </xf>
    <xf numFmtId="9" fontId="33" fillId="5" borderId="15" xfId="2" applyFont="1" applyFill="1" applyBorder="1" applyAlignment="1">
      <alignment horizontal="center" vertical="center" wrapText="1"/>
    </xf>
    <xf numFmtId="9" fontId="37" fillId="5" borderId="15" xfId="0" applyNumberFormat="1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vertical="center" wrapText="1"/>
    </xf>
    <xf numFmtId="0" fontId="12" fillId="5" borderId="25" xfId="0" applyFont="1" applyFill="1" applyBorder="1" applyAlignment="1">
      <alignment vertical="center" wrapText="1"/>
    </xf>
    <xf numFmtId="9" fontId="14" fillId="7" borderId="15" xfId="0" applyNumberFormat="1" applyFont="1" applyFill="1" applyBorder="1" applyAlignment="1">
      <alignment horizontal="center" vertical="center" wrapText="1"/>
    </xf>
    <xf numFmtId="166" fontId="26" fillId="5" borderId="15" xfId="2" applyNumberFormat="1" applyFont="1" applyFill="1" applyBorder="1" applyAlignment="1">
      <alignment vertical="center" wrapText="1"/>
    </xf>
    <xf numFmtId="9" fontId="38" fillId="5" borderId="29" xfId="2" applyFont="1" applyFill="1" applyBorder="1" applyAlignment="1">
      <alignment horizontal="center" wrapText="1"/>
    </xf>
    <xf numFmtId="9" fontId="38" fillId="5" borderId="35" xfId="2" applyFont="1" applyFill="1" applyBorder="1" applyAlignment="1">
      <alignment horizontal="center" wrapText="1"/>
    </xf>
    <xf numFmtId="0" fontId="10" fillId="6" borderId="19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9" fontId="38" fillId="5" borderId="37" xfId="2" applyFont="1" applyFill="1" applyBorder="1" applyAlignment="1">
      <alignment horizontal="center" wrapText="1"/>
    </xf>
    <xf numFmtId="9" fontId="38" fillId="5" borderId="19" xfId="2" applyFont="1" applyFill="1" applyBorder="1" applyAlignment="1">
      <alignment horizontal="center" wrapText="1"/>
    </xf>
    <xf numFmtId="9" fontId="11" fillId="5" borderId="20" xfId="0" applyNumberFormat="1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9" fontId="14" fillId="7" borderId="25" xfId="0" applyNumberFormat="1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9" borderId="51" xfId="0" applyFont="1" applyFill="1" applyBorder="1" applyAlignment="1">
      <alignment horizontal="center" vertical="center" wrapText="1"/>
    </xf>
    <xf numFmtId="9" fontId="26" fillId="5" borderId="25" xfId="2" applyFont="1" applyFill="1" applyBorder="1" applyAlignment="1">
      <alignment vertical="center" wrapText="1"/>
    </xf>
    <xf numFmtId="9" fontId="25" fillId="7" borderId="25" xfId="2" applyFont="1" applyFill="1" applyBorder="1" applyAlignment="1">
      <alignment horizontal="center" vertical="center" wrapText="1"/>
    </xf>
    <xf numFmtId="0" fontId="17" fillId="7" borderId="28" xfId="0" applyFont="1" applyFill="1" applyBorder="1" applyAlignment="1">
      <alignment horizontal="center" vertical="center" wrapText="1"/>
    </xf>
    <xf numFmtId="0" fontId="17" fillId="8" borderId="28" xfId="0" applyFont="1" applyFill="1" applyBorder="1" applyAlignment="1">
      <alignment horizontal="center" vertical="center" wrapText="1"/>
    </xf>
    <xf numFmtId="0" fontId="17" fillId="9" borderId="52" xfId="0" applyFont="1" applyFill="1" applyBorder="1" applyAlignment="1">
      <alignment horizontal="center" vertical="center" wrapText="1"/>
    </xf>
    <xf numFmtId="167" fontId="12" fillId="0" borderId="15" xfId="3" applyNumberFormat="1" applyFont="1" applyBorder="1" applyAlignment="1">
      <alignment horizontal="center" vertical="center" wrapText="1"/>
    </xf>
    <xf numFmtId="167" fontId="12" fillId="0" borderId="28" xfId="3" applyNumberFormat="1" applyFont="1" applyBorder="1" applyAlignment="1">
      <alignment horizontal="center" vertical="center" wrapText="1"/>
    </xf>
    <xf numFmtId="2" fontId="25" fillId="7" borderId="15" xfId="2" applyNumberFormat="1" applyFont="1" applyFill="1" applyBorder="1" applyAlignment="1">
      <alignment horizontal="center" vertical="center" wrapText="1"/>
    </xf>
    <xf numFmtId="9" fontId="38" fillId="5" borderId="41" xfId="2" applyFont="1" applyFill="1" applyBorder="1" applyAlignment="1">
      <alignment horizontal="center" wrapText="1"/>
    </xf>
    <xf numFmtId="9" fontId="38" fillId="5" borderId="42" xfId="2" applyFont="1" applyFill="1" applyBorder="1" applyAlignment="1">
      <alignment horizontal="center" wrapText="1"/>
    </xf>
    <xf numFmtId="0" fontId="10" fillId="6" borderId="53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center" vertical="center" wrapText="1"/>
    </xf>
    <xf numFmtId="0" fontId="25" fillId="8" borderId="28" xfId="0" applyFont="1" applyFill="1" applyBorder="1" applyAlignment="1">
      <alignment horizontal="center" vertical="center" wrapText="1"/>
    </xf>
    <xf numFmtId="0" fontId="25" fillId="9" borderId="52" xfId="0" applyFont="1" applyFill="1" applyBorder="1" applyAlignment="1">
      <alignment horizontal="center" vertical="center" wrapText="1"/>
    </xf>
    <xf numFmtId="4" fontId="12" fillId="0" borderId="15" xfId="3" applyNumberFormat="1" applyFont="1" applyBorder="1" applyAlignment="1">
      <alignment horizontal="center" vertical="center" wrapText="1"/>
    </xf>
    <xf numFmtId="4" fontId="12" fillId="0" borderId="28" xfId="3" applyNumberFormat="1" applyFont="1" applyBorder="1" applyAlignment="1">
      <alignment horizontal="center" vertical="center" wrapText="1"/>
    </xf>
    <xf numFmtId="9" fontId="37" fillId="5" borderId="25" xfId="0" applyNumberFormat="1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15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vertical="center" wrapText="1"/>
    </xf>
    <xf numFmtId="0" fontId="12" fillId="5" borderId="32" xfId="0" applyFont="1" applyFill="1" applyBorder="1" applyAlignment="1">
      <alignment vertical="center" wrapText="1"/>
    </xf>
    <xf numFmtId="9" fontId="14" fillId="7" borderId="32" xfId="0" applyNumberFormat="1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9" borderId="40" xfId="0" applyFont="1" applyFill="1" applyBorder="1" applyAlignment="1">
      <alignment horizontal="center" vertical="center" wrapText="1"/>
    </xf>
    <xf numFmtId="9" fontId="26" fillId="5" borderId="32" xfId="2" applyFont="1" applyFill="1" applyBorder="1" applyAlignment="1">
      <alignment vertical="center" wrapText="1"/>
    </xf>
    <xf numFmtId="9" fontId="23" fillId="5" borderId="32" xfId="2" applyFont="1" applyFill="1" applyBorder="1" applyAlignment="1">
      <alignment vertical="center" wrapText="1"/>
    </xf>
    <xf numFmtId="9" fontId="27" fillId="7" borderId="32" xfId="2" applyFont="1" applyFill="1" applyBorder="1" applyAlignment="1">
      <alignment horizontal="center" vertical="center" wrapText="1"/>
    </xf>
    <xf numFmtId="9" fontId="10" fillId="10" borderId="32" xfId="2" applyFont="1" applyFill="1" applyBorder="1" applyAlignment="1">
      <alignment horizontal="center" vertical="center" wrapText="1"/>
    </xf>
    <xf numFmtId="9" fontId="10" fillId="10" borderId="40" xfId="2" applyFont="1" applyFill="1" applyBorder="1" applyAlignment="1">
      <alignment horizontal="center" vertical="center" wrapText="1"/>
    </xf>
    <xf numFmtId="9" fontId="38" fillId="5" borderId="1" xfId="2" applyFont="1" applyFill="1" applyBorder="1" applyAlignment="1">
      <alignment horizontal="center" vertical="center" wrapText="1"/>
    </xf>
    <xf numFmtId="9" fontId="38" fillId="5" borderId="3" xfId="2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vertical="center" wrapText="1"/>
    </xf>
    <xf numFmtId="9" fontId="27" fillId="7" borderId="15" xfId="2" applyFont="1" applyFill="1" applyBorder="1" applyAlignment="1">
      <alignment horizontal="center" vertical="center" wrapText="1"/>
    </xf>
    <xf numFmtId="9" fontId="10" fillId="10" borderId="27" xfId="2" applyFont="1" applyFill="1" applyBorder="1" applyAlignment="1">
      <alignment horizontal="center" vertical="center" wrapText="1"/>
    </xf>
    <xf numFmtId="9" fontId="38" fillId="5" borderId="5" xfId="2" applyFont="1" applyFill="1" applyBorder="1" applyAlignment="1">
      <alignment horizontal="center" vertical="center" wrapText="1"/>
    </xf>
    <xf numFmtId="9" fontId="38" fillId="5" borderId="6" xfId="2" applyFont="1" applyFill="1" applyBorder="1" applyAlignment="1">
      <alignment horizontal="center" vertical="center" wrapText="1"/>
    </xf>
    <xf numFmtId="10" fontId="26" fillId="5" borderId="15" xfId="2" applyNumberFormat="1" applyFont="1" applyFill="1" applyBorder="1" applyAlignment="1">
      <alignment vertical="center" wrapText="1"/>
    </xf>
    <xf numFmtId="9" fontId="38" fillId="5" borderId="8" xfId="2" applyFont="1" applyFill="1" applyBorder="1" applyAlignment="1">
      <alignment horizontal="center" vertical="center" wrapText="1"/>
    </xf>
    <xf numFmtId="9" fontId="38" fillId="5" borderId="10" xfId="2" applyFont="1" applyFill="1" applyBorder="1" applyAlignment="1">
      <alignment horizontal="center" vertical="center" wrapText="1"/>
    </xf>
    <xf numFmtId="0" fontId="10" fillId="17" borderId="8" xfId="0" applyFont="1" applyFill="1" applyBorder="1" applyAlignment="1">
      <alignment horizontal="center" vertical="center" wrapText="1"/>
    </xf>
    <xf numFmtId="10" fontId="26" fillId="5" borderId="25" xfId="2" applyNumberFormat="1" applyFont="1" applyFill="1" applyBorder="1" applyAlignment="1">
      <alignment vertical="center" wrapText="1"/>
    </xf>
    <xf numFmtId="166" fontId="26" fillId="5" borderId="25" xfId="2" applyNumberFormat="1" applyFont="1" applyFill="1" applyBorder="1" applyAlignment="1">
      <alignment vertical="center" wrapText="1"/>
    </xf>
    <xf numFmtId="9" fontId="27" fillId="7" borderId="25" xfId="2" applyFont="1" applyFill="1" applyBorder="1" applyAlignment="1">
      <alignment horizontal="center" vertical="center" wrapText="1"/>
    </xf>
    <xf numFmtId="9" fontId="10" fillId="10" borderId="51" xfId="2" applyFont="1" applyFill="1" applyBorder="1" applyAlignment="1">
      <alignment horizontal="center" vertical="center" wrapText="1"/>
    </xf>
    <xf numFmtId="9" fontId="33" fillId="5" borderId="53" xfId="2" applyFont="1" applyFill="1" applyBorder="1" applyAlignment="1">
      <alignment horizontal="center" vertical="center" wrapText="1"/>
    </xf>
    <xf numFmtId="9" fontId="37" fillId="5" borderId="32" xfId="0" applyNumberFormat="1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 wrapText="1"/>
    </xf>
    <xf numFmtId="0" fontId="10" fillId="18" borderId="15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9" fontId="33" fillId="5" borderId="0" xfId="2" applyFont="1" applyFill="1" applyBorder="1" applyAlignment="1">
      <alignment horizontal="center" vertical="center" wrapText="1"/>
    </xf>
    <xf numFmtId="9" fontId="37" fillId="5" borderId="20" xfId="0" applyNumberFormat="1" applyFont="1" applyFill="1" applyBorder="1" applyAlignment="1">
      <alignment horizontal="center" vertical="center"/>
    </xf>
    <xf numFmtId="0" fontId="10" fillId="15" borderId="15" xfId="0" applyFont="1" applyFill="1" applyBorder="1" applyAlignment="1">
      <alignment horizontal="center" vertical="center" wrapText="1"/>
    </xf>
    <xf numFmtId="0" fontId="10" fillId="15" borderId="19" xfId="0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 wrapText="1"/>
    </xf>
    <xf numFmtId="0" fontId="17" fillId="8" borderId="32" xfId="0" applyFont="1" applyFill="1" applyBorder="1" applyAlignment="1">
      <alignment horizontal="center" vertical="center" wrapText="1"/>
    </xf>
    <xf numFmtId="49" fontId="17" fillId="9" borderId="40" xfId="0" applyNumberFormat="1" applyFont="1" applyFill="1" applyBorder="1" applyAlignment="1">
      <alignment horizontal="center" vertical="center" wrapText="1"/>
    </xf>
    <xf numFmtId="9" fontId="28" fillId="5" borderId="32" xfId="2" applyFont="1" applyFill="1" applyBorder="1" applyAlignment="1">
      <alignment horizontal="center" vertical="center" wrapText="1"/>
    </xf>
    <xf numFmtId="9" fontId="23" fillId="5" borderId="32" xfId="2" applyFont="1" applyFill="1" applyBorder="1" applyAlignment="1">
      <alignment horizontal="center" vertical="center" wrapText="1"/>
    </xf>
    <xf numFmtId="9" fontId="25" fillId="5" borderId="32" xfId="2" applyFont="1" applyFill="1" applyBorder="1" applyAlignment="1">
      <alignment horizontal="center" vertical="center" wrapText="1"/>
    </xf>
    <xf numFmtId="9" fontId="25" fillId="8" borderId="32" xfId="2" applyFont="1" applyFill="1" applyBorder="1" applyAlignment="1">
      <alignment horizontal="center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center" vertical="center" wrapText="1"/>
    </xf>
    <xf numFmtId="0" fontId="11" fillId="9" borderId="48" xfId="0" applyFont="1" applyFill="1" applyBorder="1" applyAlignment="1">
      <alignment horizontal="center" vertical="center" wrapText="1"/>
    </xf>
    <xf numFmtId="9" fontId="0" fillId="0" borderId="15" xfId="3" applyNumberFormat="1" applyFont="1" applyBorder="1" applyAlignment="1">
      <alignment horizontal="center" vertical="center" wrapText="1"/>
    </xf>
    <xf numFmtId="166" fontId="24" fillId="5" borderId="32" xfId="2" applyNumberFormat="1" applyFont="1" applyFill="1" applyBorder="1" applyAlignment="1">
      <alignment horizontal="center" vertical="center" wrapText="1"/>
    </xf>
    <xf numFmtId="166" fontId="28" fillId="5" borderId="32" xfId="2" applyNumberFormat="1" applyFont="1" applyFill="1" applyBorder="1" applyAlignment="1">
      <alignment horizontal="center" vertical="center" wrapText="1"/>
    </xf>
    <xf numFmtId="9" fontId="25" fillId="7" borderId="48" xfId="2" applyFont="1" applyFill="1" applyBorder="1" applyAlignment="1">
      <alignment horizontal="center" vertical="center" wrapText="1"/>
    </xf>
    <xf numFmtId="0" fontId="14" fillId="7" borderId="15" xfId="4" applyFill="1" applyBorder="1" applyAlignment="1">
      <alignment horizontal="center" vertical="center" wrapText="1"/>
    </xf>
    <xf numFmtId="9" fontId="14" fillId="8" borderId="15" xfId="4" applyNumberFormat="1" applyFill="1" applyBorder="1" applyAlignment="1">
      <alignment horizontal="center" vertical="center" wrapText="1"/>
    </xf>
    <xf numFmtId="0" fontId="14" fillId="9" borderId="27" xfId="4" applyFill="1" applyBorder="1" applyAlignment="1">
      <alignment horizontal="center" vertical="center" wrapText="1"/>
    </xf>
    <xf numFmtId="166" fontId="23" fillId="5" borderId="32" xfId="2" applyNumberFormat="1" applyFont="1" applyFill="1" applyBorder="1" applyAlignment="1">
      <alignment horizontal="center" vertical="center" wrapText="1"/>
    </xf>
    <xf numFmtId="9" fontId="28" fillId="5" borderId="15" xfId="2" applyFont="1" applyFill="1" applyBorder="1" applyAlignment="1">
      <alignment horizontal="center" vertical="center" wrapText="1"/>
    </xf>
    <xf numFmtId="10" fontId="27" fillId="7" borderId="32" xfId="2" applyNumberFormat="1" applyFont="1" applyFill="1" applyBorder="1" applyAlignment="1">
      <alignment horizontal="center" vertical="center" wrapText="1"/>
    </xf>
    <xf numFmtId="0" fontId="14" fillId="8" borderId="15" xfId="4" applyFill="1" applyBorder="1" applyAlignment="1">
      <alignment horizontal="center" vertical="center" wrapText="1"/>
    </xf>
    <xf numFmtId="2" fontId="25" fillId="8" borderId="32" xfId="2" applyNumberFormat="1" applyFont="1" applyFill="1" applyBorder="1" applyAlignment="1">
      <alignment horizontal="center" vertical="center" wrapText="1"/>
    </xf>
    <xf numFmtId="166" fontId="25" fillId="8" borderId="15" xfId="2" applyNumberFormat="1" applyFont="1" applyFill="1" applyBorder="1" applyAlignment="1">
      <alignment horizontal="center" vertical="center" wrapText="1"/>
    </xf>
    <xf numFmtId="168" fontId="11" fillId="5" borderId="15" xfId="0" applyNumberFormat="1" applyFont="1" applyFill="1" applyBorder="1" applyAlignment="1">
      <alignment horizontal="center" vertical="center" wrapText="1"/>
    </xf>
    <xf numFmtId="2" fontId="28" fillId="5" borderId="38" xfId="2" applyNumberFormat="1" applyFont="1" applyFill="1" applyBorder="1" applyAlignment="1">
      <alignment horizontal="center" vertical="center" wrapText="1"/>
    </xf>
    <xf numFmtId="2" fontId="28" fillId="5" borderId="39" xfId="2" applyNumberFormat="1" applyFont="1" applyFill="1" applyBorder="1" applyAlignment="1">
      <alignment horizontal="center" vertical="center" wrapText="1"/>
    </xf>
    <xf numFmtId="2" fontId="28" fillId="5" borderId="26" xfId="2" applyNumberFormat="1" applyFont="1" applyFill="1" applyBorder="1" applyAlignment="1">
      <alignment horizontal="center" vertical="center" wrapText="1"/>
    </xf>
    <xf numFmtId="2" fontId="25" fillId="5" borderId="30" xfId="2" applyNumberFormat="1" applyFont="1" applyFill="1" applyBorder="1" applyAlignment="1">
      <alignment horizontal="center" vertical="center" wrapText="1"/>
    </xf>
    <xf numFmtId="2" fontId="25" fillId="5" borderId="39" xfId="2" applyNumberFormat="1" applyFont="1" applyFill="1" applyBorder="1" applyAlignment="1">
      <alignment horizontal="center" vertical="center" wrapText="1"/>
    </xf>
    <xf numFmtId="2" fontId="25" fillId="5" borderId="26" xfId="2" applyNumberFormat="1" applyFont="1" applyFill="1" applyBorder="1" applyAlignment="1">
      <alignment horizontal="center" vertical="center" wrapText="1"/>
    </xf>
    <xf numFmtId="2" fontId="27" fillId="7" borderId="15" xfId="2" applyNumberFormat="1" applyFont="1" applyFill="1" applyBorder="1" applyAlignment="1">
      <alignment horizontal="center" vertical="center" wrapText="1"/>
    </xf>
    <xf numFmtId="168" fontId="25" fillId="5" borderId="38" xfId="2" applyNumberFormat="1" applyFont="1" applyFill="1" applyBorder="1" applyAlignment="1">
      <alignment horizontal="center" vertical="center"/>
    </xf>
    <xf numFmtId="168" fontId="25" fillId="5" borderId="39" xfId="2" applyNumberFormat="1" applyFont="1" applyFill="1" applyBorder="1" applyAlignment="1">
      <alignment horizontal="center" vertical="center"/>
    </xf>
    <xf numFmtId="168" fontId="25" fillId="5" borderId="26" xfId="2" applyNumberFormat="1" applyFont="1" applyFill="1" applyBorder="1" applyAlignment="1">
      <alignment horizontal="center" vertical="center"/>
    </xf>
    <xf numFmtId="168" fontId="25" fillId="5" borderId="30" xfId="2" applyNumberFormat="1" applyFont="1" applyFill="1" applyBorder="1" applyAlignment="1">
      <alignment horizontal="center" vertical="center" wrapText="1"/>
    </xf>
    <xf numFmtId="168" fontId="25" fillId="5" borderId="39" xfId="2" applyNumberFormat="1" applyFont="1" applyFill="1" applyBorder="1" applyAlignment="1">
      <alignment horizontal="center" vertical="center" wrapText="1"/>
    </xf>
    <xf numFmtId="168" fontId="25" fillId="5" borderId="26" xfId="2" applyNumberFormat="1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9" fillId="9" borderId="30" xfId="0" applyFont="1" applyFill="1" applyBorder="1" applyAlignment="1">
      <alignment horizontal="center" vertical="center" wrapText="1"/>
    </xf>
    <xf numFmtId="2" fontId="25" fillId="5" borderId="30" xfId="2" applyNumberFormat="1" applyFont="1" applyFill="1" applyBorder="1" applyAlignment="1">
      <alignment horizontal="center" vertical="center"/>
    </xf>
    <xf numFmtId="2" fontId="25" fillId="5" borderId="39" xfId="2" applyNumberFormat="1" applyFont="1" applyFill="1" applyBorder="1" applyAlignment="1">
      <alignment horizontal="center" vertical="center"/>
    </xf>
    <xf numFmtId="2" fontId="25" fillId="5" borderId="26" xfId="2" applyNumberFormat="1" applyFont="1" applyFill="1" applyBorder="1" applyAlignment="1">
      <alignment horizontal="center" vertical="center"/>
    </xf>
    <xf numFmtId="43" fontId="11" fillId="5" borderId="15" xfId="1" applyFont="1" applyFill="1" applyBorder="1" applyAlignment="1">
      <alignment horizontal="center" vertical="center" wrapText="1"/>
    </xf>
    <xf numFmtId="0" fontId="17" fillId="9" borderId="41" xfId="4" applyFont="1" applyFill="1" applyBorder="1" applyAlignment="1">
      <alignment horizontal="center" vertical="center" wrapText="1"/>
    </xf>
    <xf numFmtId="2" fontId="25" fillId="5" borderId="30" xfId="1" applyNumberFormat="1" applyFont="1" applyFill="1" applyBorder="1" applyAlignment="1">
      <alignment horizontal="center" vertical="center" wrapText="1"/>
    </xf>
    <xf numFmtId="2" fontId="25" fillId="5" borderId="39" xfId="1" applyNumberFormat="1" applyFont="1" applyFill="1" applyBorder="1" applyAlignment="1">
      <alignment horizontal="center" vertical="center" wrapText="1"/>
    </xf>
    <xf numFmtId="2" fontId="25" fillId="5" borderId="26" xfId="1" applyNumberFormat="1" applyFont="1" applyFill="1" applyBorder="1" applyAlignment="1">
      <alignment horizontal="center" vertical="center" wrapText="1"/>
    </xf>
    <xf numFmtId="43" fontId="25" fillId="7" borderId="15" xfId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horizontal="center" vertical="center" wrapText="1"/>
    </xf>
    <xf numFmtId="1" fontId="23" fillId="5" borderId="30" xfId="2" applyNumberFormat="1" applyFont="1" applyFill="1" applyBorder="1" applyAlignment="1">
      <alignment horizontal="center" vertical="center" wrapText="1"/>
    </xf>
    <xf numFmtId="1" fontId="23" fillId="5" borderId="39" xfId="2" applyNumberFormat="1" applyFont="1" applyFill="1" applyBorder="1" applyAlignment="1">
      <alignment horizontal="center" vertical="center" wrapText="1"/>
    </xf>
    <xf numFmtId="1" fontId="23" fillId="5" borderId="26" xfId="2" applyNumberFormat="1" applyFont="1" applyFill="1" applyBorder="1" applyAlignment="1">
      <alignment horizontal="center" vertical="center" wrapText="1"/>
    </xf>
    <xf numFmtId="1" fontId="25" fillId="5" borderId="30" xfId="2" applyNumberFormat="1" applyFont="1" applyFill="1" applyBorder="1" applyAlignment="1">
      <alignment horizontal="center" vertical="center" wrapText="1"/>
    </xf>
    <xf numFmtId="1" fontId="25" fillId="5" borderId="39" xfId="2" applyNumberFormat="1" applyFont="1" applyFill="1" applyBorder="1" applyAlignment="1">
      <alignment horizontal="center" vertical="center" wrapText="1"/>
    </xf>
    <xf numFmtId="1" fontId="25" fillId="5" borderId="26" xfId="2" applyNumberFormat="1" applyFont="1" applyFill="1" applyBorder="1" applyAlignment="1">
      <alignment horizontal="center" vertical="center" wrapText="1"/>
    </xf>
    <xf numFmtId="0" fontId="40" fillId="7" borderId="0" xfId="0" applyFont="1" applyFill="1" applyAlignment="1">
      <alignment horizontal="center" vertical="center" wrapText="1"/>
    </xf>
    <xf numFmtId="1" fontId="25" fillId="5" borderId="38" xfId="2" applyNumberFormat="1" applyFont="1" applyFill="1" applyBorder="1" applyAlignment="1">
      <alignment horizontal="center" vertical="center"/>
    </xf>
    <xf numFmtId="1" fontId="25" fillId="5" borderId="39" xfId="2" applyNumberFormat="1" applyFont="1" applyFill="1" applyBorder="1" applyAlignment="1">
      <alignment horizontal="center" vertical="center"/>
    </xf>
    <xf numFmtId="1" fontId="25" fillId="5" borderId="26" xfId="2" applyNumberFormat="1" applyFont="1" applyFill="1" applyBorder="1" applyAlignment="1">
      <alignment horizontal="center" vertical="center"/>
    </xf>
    <xf numFmtId="0" fontId="40" fillId="7" borderId="15" xfId="0" applyFont="1" applyFill="1" applyBorder="1" applyAlignment="1">
      <alignment horizontal="center" vertical="center" wrapText="1"/>
    </xf>
    <xf numFmtId="2" fontId="25" fillId="5" borderId="38" xfId="2" applyNumberFormat="1" applyFont="1" applyFill="1" applyBorder="1" applyAlignment="1">
      <alignment horizontal="center" vertical="center"/>
    </xf>
    <xf numFmtId="2" fontId="25" fillId="5" borderId="39" xfId="2" applyNumberFormat="1" applyFont="1" applyFill="1" applyBorder="1" applyAlignment="1">
      <alignment horizontal="center" vertical="center"/>
    </xf>
    <xf numFmtId="2" fontId="25" fillId="5" borderId="39" xfId="2" applyNumberFormat="1" applyFont="1" applyFill="1" applyBorder="1" applyAlignment="1">
      <alignment horizontal="center" vertical="center" wrapText="1"/>
    </xf>
    <xf numFmtId="169" fontId="25" fillId="5" borderId="15" xfId="1" applyNumberFormat="1" applyFont="1" applyFill="1" applyBorder="1" applyAlignment="1">
      <alignment horizontal="center" vertical="center"/>
    </xf>
    <xf numFmtId="169" fontId="25" fillId="5" borderId="15" xfId="2" applyNumberFormat="1" applyFont="1" applyFill="1" applyBorder="1" applyAlignment="1">
      <alignment horizontal="center" vertical="center" wrapText="1"/>
    </xf>
    <xf numFmtId="169" fontId="25" fillId="7" borderId="15" xfId="2" applyNumberFormat="1" applyFont="1" applyFill="1" applyBorder="1" applyAlignment="1">
      <alignment horizontal="center" vertical="center" wrapText="1"/>
    </xf>
    <xf numFmtId="9" fontId="25" fillId="5" borderId="38" xfId="2" applyFont="1" applyFill="1" applyBorder="1" applyAlignment="1">
      <alignment horizontal="center" vertical="center"/>
    </xf>
    <xf numFmtId="9" fontId="25" fillId="5" borderId="39" xfId="2" applyFont="1" applyFill="1" applyBorder="1" applyAlignment="1">
      <alignment horizontal="center" vertical="center"/>
    </xf>
    <xf numFmtId="9" fontId="11" fillId="7" borderId="15" xfId="0" applyNumberFormat="1" applyFont="1" applyFill="1" applyBorder="1" applyAlignment="1">
      <alignment horizontal="center" vertical="center" wrapText="1"/>
    </xf>
    <xf numFmtId="9" fontId="11" fillId="8" borderId="15" xfId="0" applyNumberFormat="1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9" fontId="24" fillId="5" borderId="15" xfId="2" applyFont="1" applyFill="1" applyBorder="1" applyAlignment="1">
      <alignment horizontal="center" vertical="center" wrapText="1"/>
    </xf>
    <xf numFmtId="9" fontId="24" fillId="5" borderId="39" xfId="2" applyFont="1" applyFill="1" applyBorder="1" applyAlignment="1">
      <alignment horizontal="center" vertical="center" wrapText="1"/>
    </xf>
    <xf numFmtId="9" fontId="24" fillId="5" borderId="26" xfId="2" applyFont="1" applyFill="1" applyBorder="1" applyAlignment="1">
      <alignment horizontal="center" vertical="center" wrapText="1"/>
    </xf>
    <xf numFmtId="9" fontId="28" fillId="5" borderId="15" xfId="2" applyFont="1" applyFill="1" applyBorder="1" applyAlignment="1">
      <alignment horizontal="center" vertical="center" wrapText="1"/>
    </xf>
    <xf numFmtId="170" fontId="28" fillId="5" borderId="30" xfId="2" applyNumberFormat="1" applyFont="1" applyFill="1" applyBorder="1" applyAlignment="1">
      <alignment horizontal="center" vertical="center" wrapText="1"/>
    </xf>
    <xf numFmtId="170" fontId="28" fillId="5" borderId="39" xfId="2" applyNumberFormat="1" applyFont="1" applyFill="1" applyBorder="1" applyAlignment="1">
      <alignment horizontal="center" vertical="center" wrapText="1"/>
    </xf>
    <xf numFmtId="170" fontId="28" fillId="5" borderId="26" xfId="2" applyNumberFormat="1" applyFont="1" applyFill="1" applyBorder="1" applyAlignment="1">
      <alignment horizontal="center" vertical="center" wrapText="1"/>
    </xf>
    <xf numFmtId="170" fontId="25" fillId="7" borderId="15" xfId="2" applyNumberFormat="1" applyFont="1" applyFill="1" applyBorder="1" applyAlignment="1">
      <alignment horizontal="center" vertical="center" wrapText="1"/>
    </xf>
    <xf numFmtId="9" fontId="25" fillId="5" borderId="26" xfId="2" applyFont="1" applyFill="1" applyBorder="1" applyAlignment="1">
      <alignment horizontal="center" vertical="center"/>
    </xf>
    <xf numFmtId="9" fontId="23" fillId="5" borderId="29" xfId="2" applyFont="1" applyFill="1" applyBorder="1" applyAlignment="1">
      <alignment horizontal="center" vertical="center" wrapText="1"/>
    </xf>
    <xf numFmtId="9" fontId="23" fillId="5" borderId="54" xfId="2" applyFont="1" applyFill="1" applyBorder="1" applyAlignment="1">
      <alignment horizontal="center" vertical="center" wrapText="1"/>
    </xf>
    <xf numFmtId="9" fontId="23" fillId="5" borderId="35" xfId="2" applyFont="1" applyFill="1" applyBorder="1" applyAlignment="1">
      <alignment horizontal="center" vertical="center" wrapText="1"/>
    </xf>
    <xf numFmtId="168" fontId="11" fillId="5" borderId="25" xfId="0" applyNumberFormat="1" applyFont="1" applyFill="1" applyBorder="1" applyAlignment="1">
      <alignment horizontal="center" vertical="center" wrapText="1"/>
    </xf>
    <xf numFmtId="2" fontId="23" fillId="5" borderId="38" xfId="1" applyNumberFormat="1" applyFont="1" applyFill="1" applyBorder="1" applyAlignment="1">
      <alignment horizontal="center" vertical="center" wrapText="1"/>
    </xf>
    <xf numFmtId="2" fontId="23" fillId="5" borderId="39" xfId="1" applyNumberFormat="1" applyFont="1" applyFill="1" applyBorder="1" applyAlignment="1">
      <alignment horizontal="center" vertical="center" wrapText="1"/>
    </xf>
    <xf numFmtId="2" fontId="23" fillId="5" borderId="26" xfId="1" applyNumberFormat="1" applyFont="1" applyFill="1" applyBorder="1" applyAlignment="1">
      <alignment horizontal="center" vertical="center" wrapText="1"/>
    </xf>
    <xf numFmtId="2" fontId="27" fillId="7" borderId="25" xfId="2" applyNumberFormat="1" applyFont="1" applyFill="1" applyBorder="1" applyAlignment="1">
      <alignment horizontal="center" vertical="center" wrapText="1"/>
    </xf>
    <xf numFmtId="49" fontId="16" fillId="5" borderId="0" xfId="0" applyNumberFormat="1" applyFont="1" applyFill="1" applyAlignment="1">
      <alignment horizontal="center" vertical="center" wrapText="1"/>
    </xf>
    <xf numFmtId="49" fontId="16" fillId="5" borderId="19" xfId="0" applyNumberFormat="1" applyFont="1" applyFill="1" applyBorder="1" applyAlignment="1">
      <alignment horizontal="center" vertical="center" wrapText="1"/>
    </xf>
    <xf numFmtId="2" fontId="11" fillId="5" borderId="25" xfId="0" applyNumberFormat="1" applyFont="1" applyFill="1" applyBorder="1" applyAlignment="1">
      <alignment horizontal="center" vertical="center" wrapText="1"/>
    </xf>
    <xf numFmtId="0" fontId="10" fillId="17" borderId="19" xfId="0" applyFont="1" applyFill="1" applyBorder="1" applyAlignment="1">
      <alignment horizontal="center" vertical="center" wrapText="1"/>
    </xf>
    <xf numFmtId="0" fontId="10" fillId="17" borderId="19" xfId="0" applyFont="1" applyFill="1" applyBorder="1" applyAlignment="1">
      <alignment horizontal="center" vertical="center" wrapText="1"/>
    </xf>
    <xf numFmtId="43" fontId="12" fillId="5" borderId="15" xfId="1" applyFont="1" applyFill="1" applyBorder="1" applyAlignment="1">
      <alignment horizontal="center" vertical="center" wrapText="1"/>
    </xf>
    <xf numFmtId="1" fontId="11" fillId="5" borderId="15" xfId="2" applyNumberFormat="1" applyFont="1" applyFill="1" applyBorder="1" applyAlignment="1">
      <alignment horizontal="center" vertical="center" wrapText="1"/>
    </xf>
    <xf numFmtId="2" fontId="23" fillId="5" borderId="15" xfId="2" applyNumberFormat="1" applyFont="1" applyFill="1" applyBorder="1" applyAlignment="1">
      <alignment horizontal="center" vertical="center" wrapText="1"/>
    </xf>
    <xf numFmtId="2" fontId="27" fillId="7" borderId="32" xfId="2" applyNumberFormat="1" applyFont="1" applyFill="1" applyBorder="1" applyAlignment="1">
      <alignment horizontal="center" vertical="center" wrapText="1"/>
    </xf>
    <xf numFmtId="9" fontId="33" fillId="5" borderId="29" xfId="2" applyFont="1" applyFill="1" applyBorder="1" applyAlignment="1">
      <alignment horizontal="center" vertical="center" wrapText="1"/>
    </xf>
    <xf numFmtId="9" fontId="33" fillId="5" borderId="35" xfId="2" applyFont="1" applyFill="1" applyBorder="1" applyAlignment="1">
      <alignment horizontal="center" vertical="center" wrapText="1"/>
    </xf>
    <xf numFmtId="9" fontId="33" fillId="5" borderId="37" xfId="2" applyFont="1" applyFill="1" applyBorder="1" applyAlignment="1">
      <alignment horizontal="center" vertical="center" wrapText="1"/>
    </xf>
    <xf numFmtId="9" fontId="33" fillId="5" borderId="19" xfId="2" applyFont="1" applyFill="1" applyBorder="1" applyAlignment="1">
      <alignment horizontal="center" vertical="center" wrapText="1"/>
    </xf>
    <xf numFmtId="9" fontId="23" fillId="5" borderId="15" xfId="0" applyNumberFormat="1" applyFont="1" applyFill="1" applyBorder="1" applyAlignment="1">
      <alignment horizontal="center" vertical="center" wrapText="1"/>
    </xf>
    <xf numFmtId="166" fontId="23" fillId="5" borderId="15" xfId="0" applyNumberFormat="1" applyFont="1" applyFill="1" applyBorder="1" applyAlignment="1">
      <alignment horizontal="center" vertical="center" wrapText="1"/>
    </xf>
    <xf numFmtId="43" fontId="23" fillId="5" borderId="15" xfId="1" applyFont="1" applyFill="1" applyBorder="1" applyAlignment="1">
      <alignment horizontal="center" vertical="center" wrapText="1"/>
    </xf>
    <xf numFmtId="166" fontId="11" fillId="5" borderId="25" xfId="0" applyNumberFormat="1" applyFont="1" applyFill="1" applyBorder="1" applyAlignment="1">
      <alignment horizontal="center" vertical="center" wrapText="1"/>
    </xf>
    <xf numFmtId="0" fontId="23" fillId="5" borderId="38" xfId="2" applyNumberFormat="1" applyFont="1" applyFill="1" applyBorder="1" applyAlignment="1">
      <alignment horizontal="center" vertical="center" wrapText="1"/>
    </xf>
    <xf numFmtId="0" fontId="23" fillId="5" borderId="39" xfId="2" applyNumberFormat="1" applyFont="1" applyFill="1" applyBorder="1" applyAlignment="1">
      <alignment horizontal="center" vertical="center" wrapText="1"/>
    </xf>
    <xf numFmtId="0" fontId="23" fillId="5" borderId="26" xfId="2" applyNumberFormat="1" applyFont="1" applyFill="1" applyBorder="1" applyAlignment="1">
      <alignment horizontal="center" vertical="center" wrapText="1"/>
    </xf>
    <xf numFmtId="0" fontId="41" fillId="7" borderId="25" xfId="2" applyNumberFormat="1" applyFont="1" applyFill="1" applyBorder="1" applyAlignment="1">
      <alignment horizontal="center" vertical="center" wrapText="1"/>
    </xf>
    <xf numFmtId="1" fontId="25" fillId="7" borderId="25" xfId="2" applyNumberFormat="1" applyFont="1" applyFill="1" applyBorder="1" applyAlignment="1">
      <alignment horizontal="center" vertical="center" wrapText="1"/>
    </xf>
    <xf numFmtId="9" fontId="33" fillId="5" borderId="41" xfId="2" applyFont="1" applyFill="1" applyBorder="1" applyAlignment="1">
      <alignment horizontal="center" vertical="center" wrapText="1"/>
    </xf>
    <xf numFmtId="9" fontId="33" fillId="5" borderId="42" xfId="2" applyFont="1" applyFill="1" applyBorder="1" applyAlignment="1">
      <alignment horizontal="center" vertical="center" wrapText="1"/>
    </xf>
    <xf numFmtId="0" fontId="10" fillId="17" borderId="42" xfId="0" applyFont="1" applyFill="1" applyBorder="1" applyAlignment="1">
      <alignment horizontal="center" vertical="center" wrapText="1"/>
    </xf>
    <xf numFmtId="9" fontId="23" fillId="5" borderId="38" xfId="2" applyFont="1" applyFill="1" applyBorder="1" applyAlignment="1">
      <alignment horizontal="center" vertical="center" wrapText="1"/>
    </xf>
    <xf numFmtId="9" fontId="37" fillId="0" borderId="25" xfId="2" applyFont="1" applyFill="1" applyBorder="1" applyAlignment="1">
      <alignment horizontal="center" vertical="center" wrapText="1"/>
    </xf>
    <xf numFmtId="0" fontId="10" fillId="19" borderId="25" xfId="0" applyFont="1" applyFill="1" applyBorder="1" applyAlignment="1">
      <alignment horizontal="center" vertical="center" wrapText="1"/>
    </xf>
    <xf numFmtId="0" fontId="10" fillId="19" borderId="25" xfId="0" applyFont="1" applyFill="1" applyBorder="1" applyAlignment="1">
      <alignment horizontal="center" vertical="center" wrapText="1"/>
    </xf>
    <xf numFmtId="9" fontId="23" fillId="5" borderId="15" xfId="2" applyFont="1" applyFill="1" applyBorder="1" applyAlignment="1">
      <alignment horizontal="center" vertical="center" wrapText="1"/>
    </xf>
    <xf numFmtId="0" fontId="10" fillId="19" borderId="20" xfId="0" applyFont="1" applyFill="1" applyBorder="1" applyAlignment="1">
      <alignment horizontal="center" vertical="center" wrapText="1"/>
    </xf>
    <xf numFmtId="0" fontId="10" fillId="19" borderId="32" xfId="0" applyFont="1" applyFill="1" applyBorder="1" applyAlignment="1">
      <alignment horizontal="center" vertical="center" wrapText="1"/>
    </xf>
    <xf numFmtId="9" fontId="33" fillId="5" borderId="30" xfId="2" applyFont="1" applyFill="1" applyBorder="1" applyAlignment="1">
      <alignment horizontal="center" vertical="center" wrapText="1"/>
    </xf>
    <xf numFmtId="9" fontId="21" fillId="0" borderId="15" xfId="2" applyFont="1" applyFill="1" applyBorder="1" applyAlignment="1">
      <alignment horizontal="center" vertical="center" wrapText="1"/>
    </xf>
    <xf numFmtId="0" fontId="10" fillId="20" borderId="15" xfId="0" applyFont="1" applyFill="1" applyBorder="1" applyAlignment="1">
      <alignment horizontal="center" vertical="center" wrapText="1"/>
    </xf>
    <xf numFmtId="0" fontId="10" fillId="20" borderId="15" xfId="0" applyFont="1" applyFill="1" applyBorder="1" applyAlignment="1">
      <alignment horizontal="center" vertical="center" wrapText="1"/>
    </xf>
    <xf numFmtId="9" fontId="38" fillId="5" borderId="37" xfId="2" applyFont="1" applyFill="1" applyBorder="1" applyAlignment="1">
      <alignment horizontal="center" vertical="center" wrapText="1"/>
    </xf>
    <xf numFmtId="9" fontId="38" fillId="5" borderId="19" xfId="2" applyFont="1" applyFill="1" applyBorder="1" applyAlignment="1">
      <alignment horizontal="center" vertical="center" wrapText="1"/>
    </xf>
    <xf numFmtId="166" fontId="23" fillId="5" borderId="15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9" fontId="11" fillId="5" borderId="0" xfId="0" applyNumberFormat="1" applyFont="1" applyFill="1" applyAlignment="1">
      <alignment horizontal="center" vertical="center" wrapText="1"/>
    </xf>
    <xf numFmtId="10" fontId="11" fillId="5" borderId="0" xfId="2" applyNumberFormat="1" applyFont="1" applyFill="1" applyBorder="1" applyAlignment="1">
      <alignment horizontal="center" vertical="center" wrapText="1"/>
    </xf>
    <xf numFmtId="9" fontId="11" fillId="5" borderId="0" xfId="2" applyFont="1" applyFill="1" applyBorder="1" applyAlignment="1">
      <alignment horizontal="center" vertical="center" wrapText="1"/>
    </xf>
    <xf numFmtId="49" fontId="11" fillId="5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5" fillId="6" borderId="47" xfId="0" applyFont="1" applyFill="1" applyBorder="1" applyAlignment="1">
      <alignment horizontal="left" vertical="center" wrapText="1"/>
    </xf>
    <xf numFmtId="0" fontId="25" fillId="6" borderId="48" xfId="0" applyFont="1" applyFill="1" applyBorder="1" applyAlignment="1">
      <alignment horizontal="left" vertical="center" wrapText="1"/>
    </xf>
    <xf numFmtId="0" fontId="25" fillId="6" borderId="55" xfId="0" applyFont="1" applyFill="1" applyBorder="1" applyAlignment="1">
      <alignment horizontal="left" vertical="center" wrapText="1"/>
    </xf>
    <xf numFmtId="166" fontId="4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5" fillId="13" borderId="46" xfId="0" applyFont="1" applyFill="1" applyBorder="1" applyAlignment="1">
      <alignment horizontal="left" vertical="center" wrapText="1"/>
    </xf>
    <xf numFmtId="0" fontId="25" fillId="13" borderId="15" xfId="0" applyFont="1" applyFill="1" applyBorder="1" applyAlignment="1">
      <alignment horizontal="left" vertical="center" wrapText="1"/>
    </xf>
    <xf numFmtId="0" fontId="25" fillId="13" borderId="30" xfId="0" applyFont="1" applyFill="1" applyBorder="1" applyAlignment="1">
      <alignment horizontal="left" vertical="center" wrapText="1"/>
    </xf>
    <xf numFmtId="9" fontId="43" fillId="0" borderId="7" xfId="0" applyNumberFormat="1" applyFont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left" vertical="center" wrapText="1"/>
    </xf>
    <xf numFmtId="0" fontId="25" fillId="14" borderId="15" xfId="0" applyFont="1" applyFill="1" applyBorder="1" applyAlignment="1">
      <alignment horizontal="left" vertical="center" wrapText="1"/>
    </xf>
    <xf numFmtId="0" fontId="25" fillId="14" borderId="30" xfId="0" applyFont="1" applyFill="1" applyBorder="1" applyAlignment="1">
      <alignment horizontal="left" vertical="center" wrapText="1"/>
    </xf>
    <xf numFmtId="0" fontId="25" fillId="15" borderId="46" xfId="0" applyFont="1" applyFill="1" applyBorder="1" applyAlignment="1">
      <alignment horizontal="left" vertical="center" wrapText="1"/>
    </xf>
    <xf numFmtId="0" fontId="25" fillId="15" borderId="15" xfId="0" applyFont="1" applyFill="1" applyBorder="1" applyAlignment="1">
      <alignment horizontal="left" vertical="center" wrapText="1"/>
    </xf>
    <xf numFmtId="0" fontId="25" fillId="15" borderId="30" xfId="0" applyFont="1" applyFill="1" applyBorder="1" applyAlignment="1">
      <alignment horizontal="left" vertical="center" wrapText="1"/>
    </xf>
    <xf numFmtId="0" fontId="25" fillId="16" borderId="46" xfId="0" applyFont="1" applyFill="1" applyBorder="1" applyAlignment="1">
      <alignment horizontal="left" vertical="center" wrapText="1"/>
    </xf>
    <xf numFmtId="0" fontId="25" fillId="16" borderId="15" xfId="0" applyFont="1" applyFill="1" applyBorder="1" applyAlignment="1">
      <alignment horizontal="left" vertical="center" wrapText="1"/>
    </xf>
    <xf numFmtId="0" fontId="25" fillId="16" borderId="30" xfId="0" applyFont="1" applyFill="1" applyBorder="1" applyAlignment="1">
      <alignment horizontal="left" vertical="center" wrapText="1"/>
    </xf>
    <xf numFmtId="0" fontId="25" fillId="6" borderId="46" xfId="0" applyFont="1" applyFill="1" applyBorder="1" applyAlignment="1">
      <alignment horizontal="left" vertical="center" wrapText="1"/>
    </xf>
    <xf numFmtId="0" fontId="25" fillId="6" borderId="15" xfId="0" applyFont="1" applyFill="1" applyBorder="1" applyAlignment="1">
      <alignment horizontal="left" vertical="center" wrapText="1"/>
    </xf>
    <xf numFmtId="0" fontId="25" fillId="6" borderId="30" xfId="0" applyFont="1" applyFill="1" applyBorder="1" applyAlignment="1">
      <alignment horizontal="left" vertical="center" wrapText="1"/>
    </xf>
    <xf numFmtId="0" fontId="25" fillId="17" borderId="46" xfId="0" applyFont="1" applyFill="1" applyBorder="1" applyAlignment="1">
      <alignment horizontal="left" vertical="center" wrapText="1"/>
    </xf>
    <xf numFmtId="0" fontId="25" fillId="17" borderId="15" xfId="0" applyFont="1" applyFill="1" applyBorder="1" applyAlignment="1">
      <alignment horizontal="left" vertical="center" wrapText="1"/>
    </xf>
    <xf numFmtId="0" fontId="25" fillId="17" borderId="30" xfId="0" applyFont="1" applyFill="1" applyBorder="1" applyAlignment="1">
      <alignment horizontal="left" vertical="center" wrapText="1"/>
    </xf>
    <xf numFmtId="0" fontId="25" fillId="19" borderId="46" xfId="0" applyFont="1" applyFill="1" applyBorder="1" applyAlignment="1">
      <alignment horizontal="left" vertical="center" wrapText="1"/>
    </xf>
    <xf numFmtId="0" fontId="25" fillId="19" borderId="15" xfId="0" applyFont="1" applyFill="1" applyBorder="1" applyAlignment="1">
      <alignment horizontal="left" vertical="center" wrapText="1"/>
    </xf>
    <xf numFmtId="0" fontId="25" fillId="19" borderId="30" xfId="0" applyFont="1" applyFill="1" applyBorder="1" applyAlignment="1">
      <alignment horizontal="left" vertical="center" wrapText="1"/>
    </xf>
    <xf numFmtId="0" fontId="25" fillId="21" borderId="46" xfId="0" applyFont="1" applyFill="1" applyBorder="1" applyAlignment="1">
      <alignment horizontal="left" vertical="center" wrapText="1"/>
    </xf>
    <xf numFmtId="0" fontId="25" fillId="21" borderId="15" xfId="0" applyFont="1" applyFill="1" applyBorder="1" applyAlignment="1">
      <alignment horizontal="left" vertical="center" wrapText="1"/>
    </xf>
    <xf numFmtId="0" fontId="25" fillId="21" borderId="30" xfId="0" applyFont="1" applyFill="1" applyBorder="1" applyAlignment="1">
      <alignment horizontal="left" vertical="center" wrapText="1"/>
    </xf>
    <xf numFmtId="0" fontId="25" fillId="20" borderId="49" xfId="0" applyFont="1" applyFill="1" applyBorder="1" applyAlignment="1">
      <alignment horizontal="left" vertical="center" wrapText="1"/>
    </xf>
    <xf numFmtId="0" fontId="25" fillId="20" borderId="28" xfId="0" applyFont="1" applyFill="1" applyBorder="1" applyAlignment="1">
      <alignment horizontal="left" vertical="center" wrapText="1"/>
    </xf>
    <xf numFmtId="0" fontId="25" fillId="20" borderId="56" xfId="0" applyFont="1" applyFill="1" applyBorder="1" applyAlignment="1">
      <alignment horizontal="left" vertical="center" wrapText="1"/>
    </xf>
    <xf numFmtId="9" fontId="43" fillId="0" borderId="11" xfId="0" applyNumberFormat="1" applyFont="1" applyBorder="1" applyAlignment="1">
      <alignment horizontal="center" vertical="center" wrapText="1"/>
    </xf>
    <xf numFmtId="0" fontId="43" fillId="0" borderId="57" xfId="0" applyFont="1" applyBorder="1" applyAlignment="1">
      <alignment horizontal="right" vertical="center"/>
    </xf>
    <xf numFmtId="0" fontId="43" fillId="0" borderId="58" xfId="0" applyFont="1" applyBorder="1" applyAlignment="1">
      <alignment horizontal="right" vertical="center"/>
    </xf>
    <xf numFmtId="0" fontId="43" fillId="0" borderId="59" xfId="0" applyFont="1" applyBorder="1" applyAlignment="1">
      <alignment horizontal="right" vertical="center"/>
    </xf>
    <xf numFmtId="166" fontId="43" fillId="0" borderId="60" xfId="0" applyNumberFormat="1" applyFont="1" applyBorder="1" applyAlignment="1">
      <alignment horizontal="center" vertical="center"/>
    </xf>
  </cellXfs>
  <cellStyles count="5">
    <cellStyle name="Millares" xfId="1" builtinId="3"/>
    <cellStyle name="Millares 2" xfId="3" xr:uid="{601E9E37-9A22-4A9B-8901-55E9C2C9006D}"/>
    <cellStyle name="Normal" xfId="0" builtinId="0"/>
    <cellStyle name="Normal 2" xfId="4" xr:uid="{4D78F326-95B8-457F-8CC0-8B64824F0756}"/>
    <cellStyle name="Porcentaje" xfId="2" builtinId="5"/>
  </cellStyles>
  <dxfs count="398"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fgColor rgb="FF00B050"/>
          <bgColor rgb="FF00B050"/>
        </patternFill>
      </fill>
    </dxf>
    <dxf>
      <font>
        <b/>
        <i val="0"/>
        <color theme="0"/>
      </font>
      <fill>
        <patternFill>
          <fgColor theme="5"/>
          <bgColor theme="5"/>
        </patternFill>
      </fill>
    </dxf>
    <dxf>
      <font>
        <b/>
        <i val="0"/>
        <color theme="0"/>
      </font>
      <fill>
        <patternFill patternType="solid">
          <fgColor rgb="FFFF0000"/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 patternType="solid"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numFmt numFmtId="2" formatCode="0.00"/>
      <fill>
        <patternFill>
          <bgColor theme="5"/>
        </patternFill>
      </fill>
    </dxf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theme="5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C5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00B050"/>
      </font>
    </dxf>
    <dxf>
      <font>
        <b/>
        <i val="0"/>
        <color rgb="FFFF0000"/>
      </font>
      <numFmt numFmtId="2" formatCode="0.00"/>
    </dxf>
    <dxf>
      <font>
        <b/>
        <i val="0"/>
        <color theme="5"/>
      </font>
      <numFmt numFmtId="2" formatCode="0.00"/>
      <fill>
        <patternFill patternType="none">
          <bgColor auto="1"/>
        </patternFill>
      </fill>
    </dxf>
    <dxf>
      <font>
        <b/>
        <i val="0"/>
        <color rgb="FF00B050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lor theme="9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5"/>
      </font>
      <fill>
        <patternFill>
          <bgColor theme="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theme="5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CO" sz="2400">
                <a:solidFill>
                  <a:srgbClr val="002060"/>
                </a:solidFill>
              </a:rPr>
              <a:t>% De</a:t>
            </a:r>
            <a:r>
              <a:rPr lang="es-CO" sz="2400" baseline="0">
                <a:solidFill>
                  <a:srgbClr val="002060"/>
                </a:solidFill>
              </a:rPr>
              <a:t> cumplimiento del objetivo # 1</a:t>
            </a:r>
            <a:r>
              <a:rPr lang="es-CO" sz="2400">
                <a:solidFill>
                  <a:srgbClr val="002060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26018843877009706"/>
          <c:y val="3.15706393054459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410825050315914"/>
          <c:y val="8.0069549758875966E-2"/>
          <c:w val="0.49150150559440176"/>
          <c:h val="0.831047417809260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2024'!$D$8:$D$18</c:f>
              <c:strCache>
                <c:ptCount val="11"/>
                <c:pt idx="0">
                  <c:v>INDICE DE CONTINUIDAD</c:v>
                </c:pt>
                <c:pt idx="1">
                  <c:v>Fallas en la Red de Transporte y Distribución de Acueducto - FAC</c:v>
                </c:pt>
                <c:pt idx="2">
                  <c:v>Afectación Hídrica asociada a Fenómenos Climáticos — RAHC IDAD</c:v>
                </c:pt>
                <c:pt idx="3">
                  <c:v>INDICE DE MACROMEDICION EFECTIVA</c:v>
                </c:pt>
                <c:pt idx="4">
                  <c:v>COBERTURA DE ACUEDUCTO</c:v>
                </c:pt>
                <c:pt idx="5">
                  <c:v>INDICE DE MICROMEDICION</c:v>
                </c:pt>
                <c:pt idx="6">
                  <c:v>IRCAP 
Indice de Reporte y Calidad de Agua Potable</c:v>
                </c:pt>
                <c:pt idx="7">
                  <c:v>IPUF
(Indice de pérdidas por usuario facturado)</c:v>
                </c:pt>
                <c:pt idx="8">
                  <c:v> IRABA 
(Indice de Riesgo por Abastecimiento de Agua Potable)</c:v>
                </c:pt>
                <c:pt idx="9">
                  <c:v>DIAS DE STOCK QUIMICOS (DSQ)</c:v>
                </c:pt>
                <c:pt idx="10">
                  <c:v>EFICIENCIA EN DOSIFICACION (ED)</c:v>
                </c:pt>
              </c:strCache>
            </c:strRef>
          </c:cat>
          <c:val>
            <c:numRef>
              <c:f>'INDICADORES 2024'!$AA$8:$AA$18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0.93282312925170063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0.85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4-43A3-803E-8ACD24937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12095688"/>
        <c:axId val="312096080"/>
      </c:barChart>
      <c:catAx>
        <c:axId val="312095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096080"/>
        <c:crosses val="autoZero"/>
        <c:auto val="1"/>
        <c:lblAlgn val="ctr"/>
        <c:lblOffset val="100"/>
        <c:noMultiLvlLbl val="0"/>
      </c:catAx>
      <c:valAx>
        <c:axId val="312096080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09568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950010051121745"/>
          <c:y val="8.2205085859500995E-2"/>
          <c:w val="0.4578246528484749"/>
          <c:h val="0.772422427961268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'INDICADORES 2024'!$D$102:$D$106</c:f>
              <c:strCache>
                <c:ptCount val="5"/>
                <c:pt idx="0">
                  <c:v>COMITÉ DE CONVIVENCIA LABORAL</c:v>
                </c:pt>
                <c:pt idx="1">
                  <c:v>CUMPLIMIENTO DE CAPACITACIONES DEL SG SST</c:v>
                </c:pt>
                <c:pt idx="2">
                  <c:v>GESTIÓN DEL COPASST</c:v>
                </c:pt>
                <c:pt idx="3">
                  <c:v>EFICACIA DE LAS CAPACITACIONES</c:v>
                </c:pt>
                <c:pt idx="4">
                  <c:v>PROGRAMA BASADO EN EL COMPORTAMIENTO HUMANO</c:v>
                </c:pt>
              </c:strCache>
            </c:strRef>
          </c:cat>
          <c:val>
            <c:numRef>
              <c:f>'INDICADORES 2024'!$AA$102:$AA$106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0.95918367346938771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8-40F5-83F4-1711BAC186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8195819632528499"/>
          <c:y val="0.1655200597136314"/>
          <c:w val="0.5653665993027801"/>
          <c:h val="0.670491848233204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'INDICADORES 2024'!$D$107:$D$108</c:f>
              <c:strCache>
                <c:ptCount val="2"/>
                <c:pt idx="0">
                  <c:v>SIMULACROS</c:v>
                </c:pt>
                <c:pt idx="1">
                  <c:v>ACTUALIZACION PLANES DE EMERGENCIA </c:v>
                </c:pt>
              </c:strCache>
            </c:strRef>
          </c:cat>
          <c:val>
            <c:numRef>
              <c:f>'INDICADORES 2024'!$AA$107:$AA$108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B-4C56-9811-8D1A447166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2000" b="1">
                <a:solidFill>
                  <a:srgbClr val="002060"/>
                </a:solidFill>
              </a:rPr>
              <a:t>Cumplimiento</a:t>
            </a:r>
            <a:r>
              <a:rPr lang="es-ES" sz="2000" b="1" baseline="0">
                <a:solidFill>
                  <a:srgbClr val="002060"/>
                </a:solidFill>
              </a:rPr>
              <a:t> Objetivo # 07</a:t>
            </a:r>
            <a:endParaRPr lang="es-ES" sz="20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'INDICADORES 2024'!$D$54:$D$59</c:f>
              <c:strCache>
                <c:ptCount val="6"/>
                <c:pt idx="0">
                  <c:v>CUMPLIMIENTO DE LOS PROGRAMAS  DEL  PLAN INSTITUCIONAL DE GESTION AMBIENTAL </c:v>
                </c:pt>
                <c:pt idx="1">
                  <c:v>CUMPLIMIENTO AL PROGRAMA IMPLEMENTACION PRACTICAS SOSTENIBLES</c:v>
                </c:pt>
                <c:pt idx="2">
                  <c:v>CUMPLIMIENTO AL PROGRAMA DE GESTION Y MANEJO INTEGRAL DE RESIDUOS</c:v>
                </c:pt>
                <c:pt idx="3">
                  <c:v>CUMPLIMIENTO AL PROGRAMA CONSUMO SOSTENIBLE-CERO PAPEL</c:v>
                </c:pt>
                <c:pt idx="4">
                  <c:v>CUMPLIMIENTO AL PROGRAMA DE AHORRO Y USO EFICIENTE DEL ENERGIA</c:v>
                </c:pt>
                <c:pt idx="5">
                  <c:v>CUMPLIMIENTO AL PROGRAMA DE AHORRO Y USO EFICIENTE DEL AGUA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2024'!$D$54:$D$59</c:f>
              <c:strCache>
                <c:ptCount val="6"/>
                <c:pt idx="0">
                  <c:v>CUMPLIMIENTO DE LOS PROGRAMAS  DEL  PLAN INSTITUCIONAL DE GESTION AMBIENTAL </c:v>
                </c:pt>
                <c:pt idx="1">
                  <c:v>CUMPLIMIENTO AL PROGRAMA IMPLEMENTACION PRACTICAS SOSTENIBLES</c:v>
                </c:pt>
                <c:pt idx="2">
                  <c:v>CUMPLIMIENTO AL PROGRAMA DE GESTION Y MANEJO INTEGRAL DE RESIDUOS</c:v>
                </c:pt>
                <c:pt idx="3">
                  <c:v>CUMPLIMIENTO AL PROGRAMA CONSUMO SOSTENIBLE-CERO PAPEL</c:v>
                </c:pt>
                <c:pt idx="4">
                  <c:v>CUMPLIMIENTO AL PROGRAMA DE AHORRO Y USO EFICIENTE DEL ENERGIA</c:v>
                </c:pt>
                <c:pt idx="5">
                  <c:v>CUMPLIMIENTO AL PROGRAMA DE AHORRO Y USO EFICIENTE DEL AGUA</c:v>
                </c:pt>
              </c:strCache>
            </c:strRef>
          </c:cat>
          <c:val>
            <c:numRef>
              <c:f>'INDICADORES 2024'!$AA$54:$AA$59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0.99125000000000008</c:v>
                </c:pt>
                <c:pt idx="3">
                  <c:v>-1.25</c:v>
                </c:pt>
                <c:pt idx="4">
                  <c:v>1</c:v>
                </c:pt>
                <c:pt idx="5">
                  <c:v>0.85000000000000009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A-4531-984F-0D3A6B8C45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38847424"/>
        <c:axId val="1238857408"/>
      </c:barChart>
      <c:catAx>
        <c:axId val="1238847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8857408"/>
        <c:crosses val="autoZero"/>
        <c:auto val="1"/>
        <c:lblAlgn val="ctr"/>
        <c:lblOffset val="100"/>
        <c:noMultiLvlLbl val="0"/>
      </c:catAx>
      <c:valAx>
        <c:axId val="123885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884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8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indicador #2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2024'!$D$19:$D$29</c:f>
              <c:strCache>
                <c:ptCount val="11"/>
                <c:pt idx="0">
                  <c:v>REPOSICION DE REDES  DE ALCANTARILLADO </c:v>
                </c:pt>
                <c:pt idx="1">
                  <c:v>COBERTURA DE ALCANTARILLADO</c:v>
                </c:pt>
                <c:pt idx="2">
                  <c:v>DEMANDA BIOQUIMICA DE OXIGENO PLANTA TEJAR</c:v>
                </c:pt>
                <c:pt idx="3">
                  <c:v>DEMANDA BIOQUIMICA DE OXIGENO PLANTA COMFENALCO- AMERICAS</c:v>
                </c:pt>
                <c:pt idx="4">
                  <c:v>SÓLIDOS SUSPENDIDOS TOTALES PLANTA TEJAR</c:v>
                </c:pt>
                <c:pt idx="5">
                  <c:v>SÓLIDOS SUSPENDIDOS TOTALES PTAR AMÉRICAS Y COMFENALCO</c:v>
                </c:pt>
                <c:pt idx="6">
                  <c:v>CAUDAL CAPTADO DE AGUA RESIDUAL DOMESTICA POR PTARD </c:v>
                </c:pt>
                <c:pt idx="7">
                  <c:v> GESTIÓN DE LODOS RESULTANTES ALCANTARILLADO - GLRAL</c:v>
                </c:pt>
                <c:pt idx="8">
                  <c:v>CUMPLIMIENTO DE PROGRAMAS AGUA POTABLE Y SANEAMIENTO BÁSICO</c:v>
                </c:pt>
                <c:pt idx="9">
                  <c:v>INSPECCION DE REDES DE ALCANTARILLADO</c:v>
                </c:pt>
                <c:pt idx="10">
                  <c:v>MANTENIMIENTO  SISTEMA  ALCANTARILLADO EQUIPOS</c:v>
                </c:pt>
              </c:strCache>
            </c:strRef>
          </c:cat>
          <c:val>
            <c:numRef>
              <c:f>'INDICADORES 2024'!$AA$19:$AA$29</c:f>
              <c:numCache>
                <c:formatCode>0%</c:formatCode>
                <c:ptCount val="11"/>
                <c:pt idx="0">
                  <c:v>1</c:v>
                </c:pt>
                <c:pt idx="1">
                  <c:v>0.93859649122807032</c:v>
                </c:pt>
                <c:pt idx="2">
                  <c:v>1</c:v>
                </c:pt>
                <c:pt idx="3">
                  <c:v>0.56931997891407482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0.854438596491228</c:v>
                </c:pt>
                <c:pt idx="10">
                  <c:v>0.56253333333333333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B-48A3-9922-A1272AB812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5816"/>
        <c:axId val="312936208"/>
      </c:barChart>
      <c:catAx>
        <c:axId val="312935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6208"/>
        <c:crosses val="autoZero"/>
        <c:auto val="1"/>
        <c:lblAlgn val="ctr"/>
        <c:lblOffset val="100"/>
        <c:noMultiLvlLbl val="0"/>
      </c:catAx>
      <c:valAx>
        <c:axId val="312936208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581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2400" b="1">
                <a:solidFill>
                  <a:schemeClr val="tx1"/>
                </a:solidFill>
                <a:latin typeface="Gill Sans MT" panose="020B0502020104020203" pitchFamily="34" charset="0"/>
              </a:rPr>
              <a:t>%</a:t>
            </a:r>
            <a:r>
              <a:rPr lang="es-CO" sz="2400" b="1" baseline="0">
                <a:solidFill>
                  <a:schemeClr val="tx1"/>
                </a:solidFill>
                <a:latin typeface="Gill Sans MT" panose="020B0502020104020203" pitchFamily="34" charset="0"/>
              </a:rPr>
              <a:t> Cumplimiento objetivo #3</a:t>
            </a:r>
            <a:endParaRPr lang="es-CO" sz="2400" b="1">
              <a:solidFill>
                <a:schemeClr val="tx1"/>
              </a:solidFill>
              <a:latin typeface="Gill Sans MT" panose="020B05020201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2024'!$D$30:$D$36</c:f>
              <c:strCache>
                <c:ptCount val="7"/>
                <c:pt idx="0">
                  <c:v>EFICACIA DEL SISTEMA INTEGRADO DE GESTION</c:v>
                </c:pt>
                <c:pt idx="1">
                  <c:v>CUMPLIMIENTO AL PLAN DE AUDITORIAS</c:v>
                </c:pt>
                <c:pt idx="2">
                  <c:v>RADICADOS DOCUMENTOS CAMALEON</c:v>
                </c:pt>
                <c:pt idx="3">
                  <c:v>PRESTAMO Y DEVOLUCION DE DOCUMENTOS</c:v>
                </c:pt>
                <c:pt idx="4">
                  <c:v>ORGANIZACIÓN DE FONDOS ACUMULADOS DE ARCHIVO CENTRAL</c:v>
                </c:pt>
                <c:pt idx="5">
                  <c:v>INVENTARIO DOCUMENTAL DE ARCHIVO CENTRAL</c:v>
                </c:pt>
                <c:pt idx="6">
                  <c:v>OPORTUNIDAD EN EL TRAMITE DE QUEJAS DISCIPLINARIAS</c:v>
                </c:pt>
              </c:strCache>
            </c:strRef>
          </c:cat>
          <c:val>
            <c:numRef>
              <c:f>'INDICADORES 2024'!$AA$30:$AA$36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0.9458333333333333</c:v>
                </c:pt>
                <c:pt idx="3">
                  <c:v>1</c:v>
                </c:pt>
                <c:pt idx="4">
                  <c:v>1</c:v>
                </c:pt>
                <c:pt idx="5">
                  <c:v>0.84750000000000003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6-4266-87E0-5A1E75A83B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6992"/>
        <c:axId val="312937384"/>
      </c:barChart>
      <c:catAx>
        <c:axId val="31293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7384"/>
        <c:crosses val="autoZero"/>
        <c:auto val="1"/>
        <c:lblAlgn val="ctr"/>
        <c:lblOffset val="100"/>
        <c:noMultiLvlLbl val="0"/>
      </c:catAx>
      <c:valAx>
        <c:axId val="31293738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69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2024'!$D$37:$D$43</c:f>
              <c:strCache>
                <c:ptCount val="7"/>
                <c:pt idx="0">
                  <c:v>RECLAMACIÓN COMERCIAL </c:v>
                </c:pt>
                <c:pt idx="1">
                  <c:v>ACTOS ADMINISTRATIVOS SIN RECURSO (SATISFACCIÓN DEL CLIENTE)</c:v>
                </c:pt>
                <c:pt idx="2">
                  <c:v>PQR COMERCIAL</c:v>
                </c:pt>
                <c:pt idx="3">
                  <c:v>ÍNDICE DE ATENCIÓN DE PQR
ACUEDUCTO - IPQRAC</c:v>
                </c:pt>
                <c:pt idx="4">
                  <c:v>PERCEPCIÓN DE LA SATISFACCIÓN DEL CLIENTE</c:v>
                </c:pt>
                <c:pt idx="5">
                  <c:v>IMAGEN INSTITUCIONAL</c:v>
                </c:pt>
                <c:pt idx="6">
                  <c:v>EFECTIVIDAD EN LA ACTIVIDAD DE MATRICULAS  y/o CUENTA CONTRATO</c:v>
                </c:pt>
              </c:strCache>
            </c:strRef>
          </c:cat>
          <c:val>
            <c:numRef>
              <c:f>'INDICADORES 2024'!$Z$37:$Z$43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0.96</c:v>
                </c:pt>
                <c:pt idx="6">
                  <c:v>0.73400673400673389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3-409A-A5C9-2C21AE337F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2400" b="1" i="0" baseline="0">
                <a:solidFill>
                  <a:schemeClr val="tx1"/>
                </a:solidFill>
                <a:effectLst/>
              </a:rPr>
              <a:t>Cumplimiento objetivo # 9</a:t>
            </a:r>
            <a:endParaRPr lang="es-CO" sz="2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2625137647267776"/>
          <c:y val="8.1829448625303558E-2"/>
          <c:w val="0.75720727014386358"/>
          <c:h val="0.858270573448295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2024'!$D$61:$D$92</c:f>
              <c:strCache>
                <c:ptCount val="32"/>
                <c:pt idx="0">
                  <c:v>EFICIENCIA  EN EL RECAUDO  </c:v>
                </c:pt>
                <c:pt idx="1">
                  <c:v>EFICIENCIA  DE LA TOMA DE LECTURAS</c:v>
                </c:pt>
                <c:pt idx="2">
                  <c:v>EFICIENCIA RELECTURAS RECUPERADAS</c:v>
                </c:pt>
                <c:pt idx="3">
                  <c:v>EFICIENCIA DEL RECAUDO DE CARTERA </c:v>
                </c:pt>
                <c:pt idx="4">
                  <c:v>EFICACIA PROCESOS COACTIVOS</c:v>
                </c:pt>
                <c:pt idx="5">
                  <c:v>REDUCCIÓN CARTERA VENCIDA</c:v>
                </c:pt>
                <c:pt idx="6">
                  <c:v>ROTACIÓN DE CARTERA VENCIDA</c:v>
                </c:pt>
                <c:pt idx="7">
                  <c:v>EFICIENCIA EN LAS SUSPENSIONES DEL SERVICIO</c:v>
                </c:pt>
                <c:pt idx="8">
                  <c:v>SEGUIMIENTO AL PRESUPUESTO</c:v>
                </c:pt>
                <c:pt idx="9">
                  <c:v>LIQUIDEZ</c:v>
                </c:pt>
                <c:pt idx="10">
                  <c:v>CUBRIMIENTO DE COSTOS Y GASTOS</c:v>
                </c:pt>
                <c:pt idx="11">
                  <c:v>RELACIÓN DE ENDEUDAMIENTO</c:v>
                </c:pt>
                <c:pt idx="12">
                  <c:v>EBITDA (UTILIDAD DEL PRESTADOR)</c:v>
                </c:pt>
                <c:pt idx="13">
                  <c:v>FLUJOS COMPROMETIDOS</c:v>
                </c:pt>
                <c:pt idx="14">
                  <c:v>ENDEUDAMIENTO</c:v>
                </c:pt>
                <c:pt idx="15">
                  <c:v>LIQUIDEZ AJUSTADA</c:v>
                </c:pt>
                <c:pt idx="16">
                  <c:v>INDICE FINANCIERO ASOCIADO A LA EFICIENCIA OPERATIVA</c:v>
                </c:pt>
                <c:pt idx="17">
                  <c:v>RELACIÓN DEUDA E INVERSIONES - RDI</c:v>
                </c:pt>
                <c:pt idx="18">
                  <c:v>VALOR ECONÓMICO AGREGADO - EVA</c:v>
                </c:pt>
                <c:pt idx="19">
                  <c:v>INDICADOR DE BENEFICIO DEL SERVICIO</c:v>
                </c:pt>
                <c:pt idx="20">
                  <c:v>EFICACIA EN LA ATENCIÓN DE SOLICITUDES  INFORMÁTICAS. </c:v>
                </c:pt>
                <c:pt idx="21">
                  <c:v>DIFICULTADES POR CAPACIDAD EN PROYECTOS DE TI</c:v>
                </c:pt>
                <c:pt idx="22">
                  <c:v>EJECUCIÓN PETI</c:v>
                </c:pt>
                <c:pt idx="23">
                  <c:v>ENTRENAMIENTO RELACIONADO CON REGULACIÓN Y POLÍTICAS TI</c:v>
                </c:pt>
                <c:pt idx="24">
                  <c:v>INVERSIONES SUSTENTADAS</c:v>
                </c:pt>
                <c:pt idx="25">
                  <c:v>INDICADOR DE INCIDENTES</c:v>
                </c:pt>
                <c:pt idx="26">
                  <c:v>CALIDAD DE LOS ESTUDIOS DE NECESIDAD PARA CONTRATACION</c:v>
                </c:pt>
                <c:pt idx="27">
                  <c:v>OPORTUNIDAD EN LA ATENCIÓN DE REQUERIMIENTOS</c:v>
                </c:pt>
                <c:pt idx="28">
                  <c:v>PRODUCTIVIDAD DEL PERSONAL ADMINISTRATIVO DEL PRESTADOR - PPAP</c:v>
                </c:pt>
                <c:pt idx="29">
                  <c:v>PRODUCTIVIDAD DEL PERSONAL OPERATIVO DE ACUEDUCTO - POAC</c:v>
                </c:pt>
                <c:pt idx="30">
                  <c:v>PRODUCTIVIDAD DEL PERSONAL OPERATIVO DE ALCANTARILLADO - POALC</c:v>
                </c:pt>
                <c:pt idx="31">
                  <c:v> ÍNDICE DE ROTACIÓN DE PERSONAL DIRECTIVO - IRPD</c:v>
                </c:pt>
              </c:strCache>
            </c:strRef>
          </c:cat>
          <c:val>
            <c:numRef>
              <c:f>'INDICADORES 2024'!$AA$61:$AA$92</c:f>
              <c:numCache>
                <c:formatCode>0%</c:formatCode>
                <c:ptCount val="32"/>
                <c:pt idx="0">
                  <c:v>0.93</c:v>
                </c:pt>
                <c:pt idx="1">
                  <c:v>1</c:v>
                </c:pt>
                <c:pt idx="2">
                  <c:v>0.92624999999999991</c:v>
                </c:pt>
                <c:pt idx="3">
                  <c:v>1</c:v>
                </c:pt>
                <c:pt idx="4">
                  <c:v>1</c:v>
                </c:pt>
                <c:pt idx="5">
                  <c:v>-4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0.71363636363636351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0.4</c:v>
                </c:pt>
                <c:pt idx="22">
                  <c:v>1</c:v>
                </c:pt>
                <c:pt idx="23">
                  <c:v>1</c:v>
                </c:pt>
                <c:pt idx="24">
                  <c:v>0.97499999999999998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8-4BC8-8811-F988FB91B3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13309512"/>
        <c:axId val="313309904"/>
      </c:barChart>
      <c:catAx>
        <c:axId val="313309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3309904"/>
        <c:crosses val="autoZero"/>
        <c:auto val="1"/>
        <c:lblAlgn val="ctr"/>
        <c:lblOffset val="100"/>
        <c:noMultiLvlLbl val="0"/>
      </c:catAx>
      <c:valAx>
        <c:axId val="313309904"/>
        <c:scaling>
          <c:orientation val="minMax"/>
          <c:max val="1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30951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5173887764926535"/>
          <c:y val="0.14398354014883996"/>
          <c:w val="0.49558588005670245"/>
          <c:h val="0.710643942595245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2024'!$D$44:$D$47</c:f>
              <c:strCache>
                <c:ptCount val="4"/>
                <c:pt idx="0">
                  <c:v>CUMPLIMIENTO DEL PLAN DE TRABAJO ANUAL DEL SGSST</c:v>
                </c:pt>
                <c:pt idx="1">
                  <c:v>CUMPLIMIENTO DE CAPACITACIONES DEL SG SST</c:v>
                </c:pt>
                <c:pt idx="2">
                  <c:v>ACTUALIZACIÓN DE LA IPEVR POR MEDIO DE LOS PROCESOS DE LA ENTIDAD</c:v>
                </c:pt>
                <c:pt idx="3">
                  <c:v>EVALUACIONES DEL SGSST</c:v>
                </c:pt>
              </c:strCache>
            </c:strRef>
          </c:cat>
          <c:val>
            <c:numRef>
              <c:f>'INDICADORES 2024'!$AA$44:$AA$47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3-41A4-A5A9-8BFB46E860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950010051121745"/>
          <c:y val="0.14398354014883996"/>
          <c:w val="0.4578246528484749"/>
          <c:h val="0.710643942595245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'INDICADORES 2024'!$D$48:$D$53</c15:sqref>
                  </c15:fullRef>
                </c:ext>
              </c:extLst>
              <c:f>'INDICADORES 2024'!$D$48:$D$53</c:f>
              <c:strCache>
                <c:ptCount val="6"/>
                <c:pt idx="0">
                  <c:v>CUMPLIMIENTO DE ACTIVIDADES DE PROTECCION, CONSERVACION Y MANEJO AMBIENTAL </c:v>
                </c:pt>
                <c:pt idx="1">
                  <c:v>SEGUIMIENTO AL REGISTRO DE CARACTERIZACIÓN DE VETIMIENTOS USUARIOS</c:v>
                </c:pt>
                <c:pt idx="2">
                  <c:v>CUMPLIMIENTO DE GUIA SOCIO AMBIENTAL PARA OBRAS </c:v>
                </c:pt>
                <c:pt idx="3">
                  <c:v>EDUCACIÓN AMBIENTAL</c:v>
                </c:pt>
                <c:pt idx="4">
                  <c:v>EO.3.1. CONSUMO ENERGETICO ACUEDUCTO - CEA</c:v>
                </c:pt>
                <c:pt idx="5">
                  <c:v>SA.1.2. UTILIZACION DEL RECURSO AGUA - UA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'INDICADORES 2024'!$AA$48:$AA$54</c15:sqref>
                  </c15:fullRef>
                </c:ext>
              </c:extLst>
              <c:f>'INDICADORES 2024'!$AA$48:$AA$53</c:f>
              <c:numCache>
                <c:formatCode>0%</c:formatCode>
                <c:ptCount val="6"/>
                <c:pt idx="0">
                  <c:v>0.83374999999999999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E-4D39-81FA-B420F85F5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0905234404440333"/>
          <c:y val="0.24872546495851228"/>
          <c:w val="0.53827240931528908"/>
          <c:h val="0.5139956915489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2024'!$D$60</c:f>
              <c:strCache>
                <c:ptCount val="1"/>
                <c:pt idx="0">
                  <c:v>SEGUIMIENTO MATRIZ DE RIESGOS Y OPORTUNIDADES</c:v>
                </c:pt>
              </c:strCache>
            </c:strRef>
          </c:cat>
          <c:val>
            <c:numRef>
              <c:f>'INDICADORES 2024'!$AA$60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0-42FB-87D0-9B7D4B94FC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rgbClr val="002060"/>
                </a:solidFill>
                <a:latin typeface="Gill Sans MT" panose="020B0502020104020203" pitchFamily="34" charset="0"/>
              </a:rPr>
              <a:t>Cumplimiento del objetivo #10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8950010051121745"/>
          <c:y val="8.2205085859500995E-2"/>
          <c:w val="0.4578246528484749"/>
          <c:h val="0.772422427961268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Gill Sans MT" panose="020B0502020104020203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'INDICADORES 2024'!$D$93:$D$101</c:f>
              <c:strCache>
                <c:ptCount val="9"/>
                <c:pt idx="0">
                  <c:v>INDICE DE FRECUENCIA ACCIDENTES DE TRABAJO</c:v>
                </c:pt>
                <c:pt idx="1">
                  <c:v>INDICE DE SEVERIDAD DE ACCIDENTES DE TRABAJO</c:v>
                </c:pt>
                <c:pt idx="2">
                  <c:v>ACCIDENTALIDAD VIAL</c:v>
                </c:pt>
                <c:pt idx="3">
                  <c:v>AUSENTISMO LABORAL POR SALUD</c:v>
                </c:pt>
                <c:pt idx="4">
                  <c:v>AUSENTISMO LABORAL GENERAL</c:v>
                </c:pt>
                <c:pt idx="5">
                  <c:v>PREVALENCIA DE ENFERMEDAD LABORAL</c:v>
                </c:pt>
                <c:pt idx="6">
                  <c:v>INCIDENCIA DE ENFERMEDAD LABORAL</c:v>
                </c:pt>
                <c:pt idx="7">
                  <c:v>GESTIÓN DEL COPASST</c:v>
                </c:pt>
                <c:pt idx="8">
                  <c:v>PROGRAMA DE REINCORPORACION LABORAL</c:v>
                </c:pt>
              </c:strCache>
            </c:strRef>
          </c:cat>
          <c:val>
            <c:numRef>
              <c:f>'INDICADORES 2024'!$AA$93:$AA$101</c:f>
              <c:numCache>
                <c:formatCode>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8-408F-A107-E15E57FBB2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2938168"/>
        <c:axId val="312938560"/>
      </c:barChart>
      <c:catAx>
        <c:axId val="312938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s-ES"/>
          </a:p>
        </c:txPr>
        <c:crossAx val="312938560"/>
        <c:crosses val="autoZero"/>
        <c:auto val="1"/>
        <c:lblAlgn val="ctr"/>
        <c:lblOffset val="100"/>
        <c:noMultiLvlLbl val="0"/>
      </c:catAx>
      <c:valAx>
        <c:axId val="31293856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2938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openxmlformats.org/officeDocument/2006/relationships/image" Target="../media/image13.png"/><Relationship Id="rId26" Type="http://schemas.openxmlformats.org/officeDocument/2006/relationships/image" Target="../media/image21.png"/><Relationship Id="rId39" Type="http://schemas.openxmlformats.org/officeDocument/2006/relationships/image" Target="../media/image27.png"/><Relationship Id="rId21" Type="http://schemas.openxmlformats.org/officeDocument/2006/relationships/image" Target="../media/image16.png"/><Relationship Id="rId34" Type="http://schemas.openxmlformats.org/officeDocument/2006/relationships/chart" Target="../charts/chart10.xml"/><Relationship Id="rId7" Type="http://schemas.openxmlformats.org/officeDocument/2006/relationships/image" Target="../media/image2.emf"/><Relationship Id="rId2" Type="http://schemas.openxmlformats.org/officeDocument/2006/relationships/chart" Target="../charts/chart2.xml"/><Relationship Id="rId16" Type="http://schemas.openxmlformats.org/officeDocument/2006/relationships/image" Target="../media/image11.png"/><Relationship Id="rId20" Type="http://schemas.openxmlformats.org/officeDocument/2006/relationships/image" Target="../media/image15.png"/><Relationship Id="rId29" Type="http://schemas.openxmlformats.org/officeDocument/2006/relationships/image" Target="../media/image24.png"/><Relationship Id="rId41" Type="http://schemas.openxmlformats.org/officeDocument/2006/relationships/image" Target="../media/image29.png"/><Relationship Id="rId1" Type="http://schemas.openxmlformats.org/officeDocument/2006/relationships/chart" Target="../charts/chart1.xml"/><Relationship Id="rId6" Type="http://schemas.openxmlformats.org/officeDocument/2006/relationships/image" Target="../media/image1.emf"/><Relationship Id="rId11" Type="http://schemas.openxmlformats.org/officeDocument/2006/relationships/image" Target="../media/image6.png"/><Relationship Id="rId24" Type="http://schemas.openxmlformats.org/officeDocument/2006/relationships/image" Target="../media/image19.png"/><Relationship Id="rId32" Type="http://schemas.openxmlformats.org/officeDocument/2006/relationships/chart" Target="../charts/chart8.xml"/><Relationship Id="rId37" Type="http://schemas.openxmlformats.org/officeDocument/2006/relationships/image" Target="../media/image25.png"/><Relationship Id="rId40" Type="http://schemas.openxmlformats.org/officeDocument/2006/relationships/image" Target="../media/image28.png"/><Relationship Id="rId5" Type="http://schemas.openxmlformats.org/officeDocument/2006/relationships/chart" Target="../charts/chart5.xml"/><Relationship Id="rId15" Type="http://schemas.openxmlformats.org/officeDocument/2006/relationships/image" Target="../media/image10.png"/><Relationship Id="rId23" Type="http://schemas.openxmlformats.org/officeDocument/2006/relationships/image" Target="../media/image18.png"/><Relationship Id="rId28" Type="http://schemas.openxmlformats.org/officeDocument/2006/relationships/image" Target="../media/image23.png"/><Relationship Id="rId36" Type="http://schemas.openxmlformats.org/officeDocument/2006/relationships/chart" Target="../charts/chart12.xml"/><Relationship Id="rId10" Type="http://schemas.openxmlformats.org/officeDocument/2006/relationships/image" Target="../media/image5.emf"/><Relationship Id="rId19" Type="http://schemas.openxmlformats.org/officeDocument/2006/relationships/image" Target="../media/image14.emf"/><Relationship Id="rId31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image" Target="../media/image4.emf"/><Relationship Id="rId14" Type="http://schemas.openxmlformats.org/officeDocument/2006/relationships/image" Target="../media/image9.png"/><Relationship Id="rId22" Type="http://schemas.openxmlformats.org/officeDocument/2006/relationships/image" Target="../media/image17.png"/><Relationship Id="rId27" Type="http://schemas.openxmlformats.org/officeDocument/2006/relationships/image" Target="../media/image22.png"/><Relationship Id="rId30" Type="http://schemas.openxmlformats.org/officeDocument/2006/relationships/chart" Target="../charts/chart6.xml"/><Relationship Id="rId35" Type="http://schemas.openxmlformats.org/officeDocument/2006/relationships/chart" Target="../charts/chart11.xml"/><Relationship Id="rId8" Type="http://schemas.openxmlformats.org/officeDocument/2006/relationships/image" Target="../media/image3.emf"/><Relationship Id="rId3" Type="http://schemas.openxmlformats.org/officeDocument/2006/relationships/chart" Target="../charts/chart3.xml"/><Relationship Id="rId12" Type="http://schemas.openxmlformats.org/officeDocument/2006/relationships/image" Target="../media/image7.png"/><Relationship Id="rId17" Type="http://schemas.openxmlformats.org/officeDocument/2006/relationships/image" Target="../media/image12.png"/><Relationship Id="rId25" Type="http://schemas.openxmlformats.org/officeDocument/2006/relationships/image" Target="../media/image20.png"/><Relationship Id="rId33" Type="http://schemas.openxmlformats.org/officeDocument/2006/relationships/chart" Target="../charts/chart9.xml"/><Relationship Id="rId38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79374</xdr:colOff>
      <xdr:row>7</xdr:row>
      <xdr:rowOff>81642</xdr:rowOff>
    </xdr:from>
    <xdr:to>
      <xdr:col>29</xdr:col>
      <xdr:colOff>190500</xdr:colOff>
      <xdr:row>15</xdr:row>
      <xdr:rowOff>744680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6D4D46-7812-4A05-94A9-82AAA12D6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167985</xdr:colOff>
      <xdr:row>18</xdr:row>
      <xdr:rowOff>329046</xdr:rowOff>
    </xdr:from>
    <xdr:to>
      <xdr:col>28</xdr:col>
      <xdr:colOff>4019260</xdr:colOff>
      <xdr:row>27</xdr:row>
      <xdr:rowOff>571500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D1E1FD-DD49-4896-80ED-B48F84A30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786679</xdr:colOff>
      <xdr:row>30</xdr:row>
      <xdr:rowOff>324714</xdr:rowOff>
    </xdr:from>
    <xdr:to>
      <xdr:col>28</xdr:col>
      <xdr:colOff>3358429</xdr:colOff>
      <xdr:row>34</xdr:row>
      <xdr:rowOff>1073727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D8A887-58F3-4688-BEDF-E7B1DA1CC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996373</xdr:colOff>
      <xdr:row>36</xdr:row>
      <xdr:rowOff>10102</xdr:rowOff>
    </xdr:from>
    <xdr:to>
      <xdr:col>28</xdr:col>
      <xdr:colOff>2999345</xdr:colOff>
      <xdr:row>42</xdr:row>
      <xdr:rowOff>15876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E7F5F5-CB0F-4C76-BB05-A941018906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539749</xdr:colOff>
      <xdr:row>72</xdr:row>
      <xdr:rowOff>357619</xdr:rowOff>
    </xdr:from>
    <xdr:to>
      <xdr:col>28</xdr:col>
      <xdr:colOff>4085647</xdr:colOff>
      <xdr:row>84</xdr:row>
      <xdr:rowOff>539750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6C5BD3-843E-467A-AB56-2275208DE46D}"/>
            </a:ext>
            <a:ext uri="{147F2762-F138-4A5C-976F-8EAC2B608ADB}">
              <a16:predDERef xmlns:a16="http://schemas.microsoft.com/office/drawing/2014/main" pre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662212</xdr:colOff>
      <xdr:row>7</xdr:row>
      <xdr:rowOff>145143</xdr:rowOff>
    </xdr:from>
    <xdr:to>
      <xdr:col>5</xdr:col>
      <xdr:colOff>3533321</xdr:colOff>
      <xdr:row>7</xdr:row>
      <xdr:rowOff>866320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37A2D989-FA2A-49DE-89F6-9BA87F5E6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1" r="18385"/>
        <a:stretch>
          <a:fillRect/>
        </a:stretch>
      </xdr:blipFill>
      <xdr:spPr bwMode="auto">
        <a:xfrm>
          <a:off x="8567962" y="2164443"/>
          <a:ext cx="2871109" cy="721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86177</xdr:colOff>
      <xdr:row>37</xdr:row>
      <xdr:rowOff>88450</xdr:rowOff>
    </xdr:from>
    <xdr:to>
      <xdr:col>5</xdr:col>
      <xdr:colOff>4095750</xdr:colOff>
      <xdr:row>37</xdr:row>
      <xdr:rowOff>730250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4BBA54CB-49F8-40FC-9603-F0E53D384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927" y="38131300"/>
          <a:ext cx="4009573" cy="64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77108</xdr:colOff>
      <xdr:row>38</xdr:row>
      <xdr:rowOff>43090</xdr:rowOff>
    </xdr:from>
    <xdr:to>
      <xdr:col>5</xdr:col>
      <xdr:colOff>3905250</xdr:colOff>
      <xdr:row>38</xdr:row>
      <xdr:rowOff>730250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B33561B-465E-4CAB-9F07-1DE1B93DE02C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2858" y="39095590"/>
          <a:ext cx="3828142" cy="687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244928</xdr:colOff>
      <xdr:row>16</xdr:row>
      <xdr:rowOff>312964</xdr:rowOff>
    </xdr:from>
    <xdr:to>
      <xdr:col>5</xdr:col>
      <xdr:colOff>2531520</xdr:colOff>
      <xdr:row>16</xdr:row>
      <xdr:rowOff>773891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81EBA0-9E74-451A-833A-D68F0A63F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05" r="36798"/>
        <a:stretch/>
      </xdr:blipFill>
      <xdr:spPr bwMode="auto">
        <a:xfrm>
          <a:off x="8150678" y="12057289"/>
          <a:ext cx="2286592" cy="460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136072</xdr:colOff>
      <xdr:row>17</xdr:row>
      <xdr:rowOff>136072</xdr:rowOff>
    </xdr:from>
    <xdr:to>
      <xdr:col>5</xdr:col>
      <xdr:colOff>2800754</xdr:colOff>
      <xdr:row>17</xdr:row>
      <xdr:rowOff>812346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877B62C-6673-4DA8-9408-D87EA69FD2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45" r="32408"/>
        <a:stretch/>
      </xdr:blipFill>
      <xdr:spPr bwMode="auto">
        <a:xfrm>
          <a:off x="8041822" y="12880522"/>
          <a:ext cx="2664682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236682</xdr:colOff>
      <xdr:row>63</xdr:row>
      <xdr:rowOff>137583</xdr:rowOff>
    </xdr:from>
    <xdr:to>
      <xdr:col>5</xdr:col>
      <xdr:colOff>4156364</xdr:colOff>
      <xdr:row>63</xdr:row>
      <xdr:rowOff>1248547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E1FC9B1A-F10D-41DA-AC49-32C9019B0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56" t="38136" r="29773" b="50330"/>
        <a:stretch>
          <a:fillRect/>
        </a:stretch>
      </xdr:blipFill>
      <xdr:spPr bwMode="auto">
        <a:xfrm>
          <a:off x="8142432" y="72880008"/>
          <a:ext cx="3919682" cy="1110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169335</xdr:colOff>
      <xdr:row>65</xdr:row>
      <xdr:rowOff>444501</xdr:rowOff>
    </xdr:from>
    <xdr:to>
      <xdr:col>5</xdr:col>
      <xdr:colOff>2794001</xdr:colOff>
      <xdr:row>65</xdr:row>
      <xdr:rowOff>1063061</xdr:rowOff>
    </xdr:to>
    <xdr:pic>
      <xdr:nvPicPr>
        <xdr:cNvPr id="13" name="Imagen 2">
          <a:extLst>
            <a:ext uri="{FF2B5EF4-FFF2-40B4-BE49-F238E27FC236}">
              <a16:creationId xmlns:a16="http://schemas.microsoft.com/office/drawing/2014/main" id="{9FEBBA28-B59C-4DA8-A356-21E6E49A6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01" t="57817" r="29112" b="33566"/>
        <a:stretch>
          <a:fillRect/>
        </a:stretch>
      </xdr:blipFill>
      <xdr:spPr bwMode="auto">
        <a:xfrm>
          <a:off x="8075085" y="76273026"/>
          <a:ext cx="2624666" cy="618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31749</xdr:colOff>
      <xdr:row>66</xdr:row>
      <xdr:rowOff>137583</xdr:rowOff>
    </xdr:from>
    <xdr:to>
      <xdr:col>5</xdr:col>
      <xdr:colOff>3778105</xdr:colOff>
      <xdr:row>66</xdr:row>
      <xdr:rowOff>1031875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E7447A18-3B24-43A6-8316-74A2D62B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24" t="38708" r="34055" b="51013"/>
        <a:stretch>
          <a:fillRect/>
        </a:stretch>
      </xdr:blipFill>
      <xdr:spPr bwMode="auto">
        <a:xfrm>
          <a:off x="7937499" y="77509158"/>
          <a:ext cx="3746356" cy="894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142876</xdr:colOff>
      <xdr:row>64</xdr:row>
      <xdr:rowOff>238125</xdr:rowOff>
    </xdr:from>
    <xdr:to>
      <xdr:col>5</xdr:col>
      <xdr:colOff>2587626</xdr:colOff>
      <xdr:row>64</xdr:row>
      <xdr:rowOff>1349374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33073FE-FBA4-4980-AA05-FE059D346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61" t="42261" r="29964" b="48984"/>
        <a:stretch>
          <a:fillRect/>
        </a:stretch>
      </xdr:blipFill>
      <xdr:spPr bwMode="auto">
        <a:xfrm>
          <a:off x="8048626" y="74523600"/>
          <a:ext cx="2444750" cy="1111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91342</xdr:colOff>
      <xdr:row>67</xdr:row>
      <xdr:rowOff>206375</xdr:rowOff>
    </xdr:from>
    <xdr:to>
      <xdr:col>5</xdr:col>
      <xdr:colOff>3968750</xdr:colOff>
      <xdr:row>67</xdr:row>
      <xdr:rowOff>1444624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A51CA812-9D21-42F9-9943-CD3C08049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33" t="33524" r="30408" b="55643"/>
        <a:stretch>
          <a:fillRect/>
        </a:stretch>
      </xdr:blipFill>
      <xdr:spPr bwMode="auto">
        <a:xfrm>
          <a:off x="7997092" y="79121000"/>
          <a:ext cx="3877408" cy="123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2095501</xdr:colOff>
      <xdr:row>55</xdr:row>
      <xdr:rowOff>155863</xdr:rowOff>
    </xdr:from>
    <xdr:ext cx="4468090" cy="11566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64C226E4-6804-4BFD-BA86-39F5E86A327C}"/>
                </a:ext>
              </a:extLst>
            </xdr:cNvPr>
            <xdr:cNvSpPr txBox="1"/>
          </xdr:nvSpPr>
          <xdr:spPr>
            <a:xfrm>
              <a:off x="7800976" y="61887388"/>
              <a:ext cx="4468090" cy="11566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𝑟𝑒𝑐𝑢𝑝𝑒𝑟𝑎𝑏𝑙𝑒</m:t>
                                        </m:r>
                                      </m:e>
                                    </m:nary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𝑉𝐵</m:t>
                                    </m:r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𝑟𝑒𝑐𝑢𝑝𝑒𝑟𝑎𝑏𝑙𝑒𝑉𝐴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𝑔𝑒𝑛𝑒𝑟𝑎𝑑𝑜𝑉𝐴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𝑟𝑒𝑐𝑢𝑝𝑒𝑟𝑎𝑏𝑙𝑒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𝐾𝑔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𝑚𝑎𝑡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.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den>
                        </m:f>
                      </m:e>
                    </m:d>
                    <m:r>
                      <a:rPr lang="es-E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7" name="CuadroTexto 16">
              <a:extLst>
                <a:ext uri="{FF2B5EF4-FFF2-40B4-BE49-F238E27FC236}">
                  <a16:creationId xmlns:a16="http://schemas.microsoft.com/office/drawing/2014/main" id="{64C226E4-6804-4BFD-BA86-39F5E86A327C}"/>
                </a:ext>
              </a:extLst>
            </xdr:cNvPr>
            <xdr:cNvSpPr txBox="1"/>
          </xdr:nvSpPr>
          <xdr:spPr>
            <a:xfrm>
              <a:off x="7800976" y="61887388"/>
              <a:ext cx="4468090" cy="11566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((((∑▒〖𝐾𝑔 𝑚𝑎𝑡.𝑟𝑒𝑐𝑢𝑝𝑒𝑟𝑎𝑏𝑙𝑒〗  𝑉𝐵)/(∑▒〖𝐾𝑔 𝑚𝑎𝑡.𝑔𝑒𝑛𝑒𝑟𝑎𝑑𝑜 𝑉𝐵〗))−((∑▒〖𝐾𝑔 𝑚𝑎𝑡.𝑟𝑒𝑐𝑢𝑝𝑒𝑟𝑎𝑏𝑙𝑒𝑉𝐴〗)/(∑▒〖𝐾𝑔 𝑚𝑎𝑡.𝑔𝑒𝑛𝑒𝑟𝑎𝑑𝑜𝑉𝐴〗)))/(((∑▒〖𝐾𝑔 𝑚𝑎𝑡.𝑟𝑒𝑐𝑢𝑝𝑒𝑟𝑎𝑏𝑙𝑒 𝑉𝐵〗)/(∑▒〖𝐾𝑔 𝑚𝑎𝑡.𝑔𝑒𝑛𝑒𝑟𝑎𝑑𝑜 𝑉𝐵〗)) ))𝑥 100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5</xdr:col>
      <xdr:colOff>17318</xdr:colOff>
      <xdr:row>56</xdr:row>
      <xdr:rowOff>259773</xdr:rowOff>
    </xdr:from>
    <xdr:ext cx="4444999" cy="83127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E1B4F4AB-CB80-4683-9A60-0345328D3058}"/>
                </a:ext>
              </a:extLst>
            </xdr:cNvPr>
            <xdr:cNvSpPr txBox="1"/>
          </xdr:nvSpPr>
          <xdr:spPr>
            <a:xfrm>
              <a:off x="7923068" y="63172398"/>
              <a:ext cx="4444999" cy="8312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05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05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s-ES" sz="105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05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𝑈𝑑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𝑟𝑒𝑠𝑚𝑎𝑠</m:t>
                                        </m:r>
                                      </m:e>
                                    </m:nary>
                                    <m: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  <m:t>𝑠𝑜𝑙𝑖𝑐𝑖𝑡𝑎𝑑𝑎𝑠</m:t>
                                    </m:r>
                                    <m: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  <m:t>𝑉𝐵</m:t>
                                    </m:r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sSup>
                                          <m:sSupPr>
                                            <m:ctrlPr>
                                              <a:rPr lang="es-ES" sz="105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p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3</m:t>
                                            </m:r>
                                          </m:sup>
                                        </m:sSup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  <m:r>
                              <a:rPr lang="es-ES" sz="105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es-ES" sz="105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05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𝑈𝑑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𝑟𝑒𝑠𝑚𝑎𝑠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𝑠𝑜𝑙𝑖𝑐𝑖𝑡𝑎𝑑𝑎𝑠𝑉𝐴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sSup>
                                          <m:sSupPr>
                                            <m:ctrlP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p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3</m:t>
                                            </m:r>
                                          </m:sup>
                                        </m:sSup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𝑉𝐴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es-ES" sz="105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05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𝑈𝑑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𝑟𝑒𝑠𝑚𝑎𝑠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𝑠𝑜𝑙𝑖𝑐𝑖𝑡𝑎𝑑𝑎𝑠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05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sSup>
                                          <m:sSupPr>
                                            <m:ctrlPr>
                                              <a:rPr lang="es-ES" sz="105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p>
                                            <m:r>
                                              <a:rPr lang="es-ES" sz="1050" b="0" i="1">
                                                <a:latin typeface="Cambria Math" panose="02040503050406030204" pitchFamily="18" charset="0"/>
                                              </a:rPr>
                                              <m:t>3</m:t>
                                            </m:r>
                                          </m:sup>
                                        </m:sSup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𝑔𝑒𝑛𝑒𝑟𝑎𝑑𝑜𝑠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05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den>
                        </m:f>
                      </m:e>
                    </m:d>
                    <m:r>
                      <a:rPr lang="es-ES" sz="105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ES" sz="1050"/>
            </a:p>
          </xdr:txBody>
        </xdr:sp>
      </mc:Choice>
      <mc:Fallback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E1B4F4AB-CB80-4683-9A60-0345328D3058}"/>
                </a:ext>
              </a:extLst>
            </xdr:cNvPr>
            <xdr:cNvSpPr txBox="1"/>
          </xdr:nvSpPr>
          <xdr:spPr>
            <a:xfrm>
              <a:off x="7923068" y="63172398"/>
              <a:ext cx="4444999" cy="8312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ES" sz="1050" b="0" i="0">
                  <a:latin typeface="Cambria Math" panose="02040503050406030204" pitchFamily="18" charset="0"/>
                </a:rPr>
                <a:t>((((∑▒〖𝑈𝑑 𝑟𝑒𝑠𝑚𝑎𝑠〗 𝑠𝑜𝑙𝑖𝑐𝑖𝑡𝑎𝑑𝑎𝑠 𝑉𝐵)/(∑▒〖𝑀^3 𝑔𝑒𝑛𝑒𝑟𝑎𝑑𝑜𝑠 𝑉𝐵〗))−((∑▒〖 𝑈𝑑 𝑟𝑒𝑠𝑚𝑎𝑠 𝑠𝑜𝑙𝑖𝑐𝑖𝑡𝑎𝑑𝑎𝑠𝑉𝐴〗)/(∑▒〖𝑀^3 𝑔𝑒𝑛𝑒𝑟𝑎𝑑𝑜𝑠 𝑉𝐴〗)))/(((∑▒〖𝑈𝑑 𝑟𝑒𝑠𝑚𝑎𝑠 𝑠𝑜𝑙𝑖𝑐𝑖𝑡𝑎𝑑𝑎𝑠 𝑉𝐵〗)/(∑▒〖𝑀^3 𝑔𝑒𝑛𝑒𝑟𝑎𝑑𝑜𝑠 𝑉𝐵〗)) ))𝑥 100</a:t>
              </a:r>
              <a:endParaRPr lang="es-ES" sz="1050"/>
            </a:p>
          </xdr:txBody>
        </xdr:sp>
      </mc:Fallback>
    </mc:AlternateContent>
    <xdr:clientData/>
  </xdr:oneCellAnchor>
  <xdr:oneCellAnchor>
    <xdr:from>
      <xdr:col>4</xdr:col>
      <xdr:colOff>2130136</xdr:colOff>
      <xdr:row>57</xdr:row>
      <xdr:rowOff>242455</xdr:rowOff>
    </xdr:from>
    <xdr:ext cx="4537365" cy="6533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59EADC5B-3E89-4E38-ACCA-714E38C09ABD}"/>
                </a:ext>
              </a:extLst>
            </xdr:cNvPr>
            <xdr:cNvSpPr txBox="1"/>
          </xdr:nvSpPr>
          <xdr:spPr>
            <a:xfrm>
              <a:off x="7835611" y="64336180"/>
              <a:ext cx="4537365" cy="653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𝑘𝑊</m:t>
                                        </m:r>
                                      </m:e>
                                    </m:nary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𝑐𝑜𝑛𝑠𝑢𝑚𝑖𝑑𝑜𝑠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𝑉𝐵</m:t>
                                    </m:r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CO" sz="1100" b="0" i="1">
                                            <a:latin typeface="Cambria Math" panose="02040503050406030204" pitchFamily="18" charset="0"/>
                                          </a:rPr>
                                          <m:t>𝑃𝑒𝑟𝑠𝑜𝑛𝑎𝑙</m:t>
                                        </m:r>
                                        <m:r>
                                          <a:rPr lang="es-CO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CO" sz="1100" b="0" i="1">
                                            <a:latin typeface="Cambria Math" panose="02040503050406030204" pitchFamily="18" charset="0"/>
                                          </a:rPr>
                                          <m:t>𝑙𝑎𝑏𝑜𝑟𝑎𝑛𝑑𝑜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𝑘𝑊𝑐𝑜𝑛𝑠𝑢𝑚𝑖𝑑𝑜𝑠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𝑉𝐴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𝑃𝑒𝑟𝑠𝑜𝑛𝑎𝑙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𝑙𝑎𝑏𝑜𝑟𝑎𝑛𝑑𝑜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𝑉𝐴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𝑘𝑊𝑐𝑜𝑛𝑠𝑢𝑚𝑖𝑑𝑜𝑠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𝑃𝑒𝑟𝑠𝑜𝑛𝑎𝑙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𝑙𝑎𝑏𝑜𝑟𝑎𝑛𝑑𝑜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den>
                        </m:f>
                      </m:e>
                    </m:d>
                    <m:r>
                      <a:rPr lang="es-E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9" name="CuadroTexto 18">
              <a:extLst>
                <a:ext uri="{FF2B5EF4-FFF2-40B4-BE49-F238E27FC236}">
                  <a16:creationId xmlns:a16="http://schemas.microsoft.com/office/drawing/2014/main" id="{59EADC5B-3E89-4E38-ACCA-714E38C09ABD}"/>
                </a:ext>
              </a:extLst>
            </xdr:cNvPr>
            <xdr:cNvSpPr txBox="1"/>
          </xdr:nvSpPr>
          <xdr:spPr>
            <a:xfrm>
              <a:off x="7835611" y="64336180"/>
              <a:ext cx="4537365" cy="653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((((∑▒𝑘𝑊 𝑐𝑜𝑛𝑠𝑢𝑚𝑖𝑑𝑜𝑠 𝑉𝐵)/(∑▒〖</a:t>
              </a:r>
              <a:r>
                <a:rPr lang="es-CO" sz="1100" b="0" i="0">
                  <a:latin typeface="Cambria Math" panose="02040503050406030204" pitchFamily="18" charset="0"/>
                </a:rPr>
                <a:t>𝑃𝑒𝑟𝑠𝑜𝑛𝑎𝑙 𝑙𝑎𝑏𝑜𝑟𝑎𝑛𝑑𝑜</a:t>
              </a:r>
              <a:r>
                <a:rPr lang="es-ES" sz="1100" b="0" i="0">
                  <a:latin typeface="Cambria Math" panose="02040503050406030204" pitchFamily="18" charset="0"/>
                </a:rPr>
                <a:t> 𝑉𝐵〗))−((∑▒〖𝑘𝑊𝑐𝑜𝑛𝑠𝑢𝑚𝑖𝑑𝑜𝑠 𝑉𝐴〗)/(∑▒〖𝑃𝑒𝑟𝑠𝑜𝑛𝑎𝑙 𝑙𝑎𝑏𝑜𝑟𝑎𝑛𝑑𝑜  𝑉𝐴〗)))/(((∑▒〖𝑘𝑊𝑐𝑜𝑛𝑠𝑢𝑚𝑖𝑑𝑜𝑠 𝑉𝐵〗)/(∑▒〖𝑃𝑒𝑟𝑠𝑜𝑛𝑎𝑙 𝑙𝑎𝑏𝑜𝑟𝑎𝑛𝑑𝑜 𝑉𝐵〗)) ))𝑥 100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4</xdr:col>
      <xdr:colOff>2026227</xdr:colOff>
      <xdr:row>58</xdr:row>
      <xdr:rowOff>225136</xdr:rowOff>
    </xdr:from>
    <xdr:ext cx="4745024" cy="66902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F51EFE2A-2458-4BF8-8197-44BE978F58BE}"/>
                </a:ext>
              </a:extLst>
            </xdr:cNvPr>
            <xdr:cNvSpPr txBox="1"/>
          </xdr:nvSpPr>
          <xdr:spPr>
            <a:xfrm>
              <a:off x="7731702" y="65499961"/>
              <a:ext cx="4745024" cy="6690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sSup>
                                          <m:sSupPr>
                                            <m:ctrlPr>
                                              <a:rPr lang="es-ES" sz="110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es-ES" sz="1100" b="0" i="1"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p>
                                            <m:r>
                                              <a:rPr lang="es-ES" sz="1100" b="0" i="1">
                                                <a:latin typeface="Cambria Math" panose="02040503050406030204" pitchFamily="18" charset="0"/>
                                              </a:rPr>
                                              <m:t>3</m:t>
                                            </m:r>
                                          </m:sup>
                                        </m:sSup>
                                      </m:e>
                                    </m:nary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𝑐𝑜𝑛𝑠𝑢𝑚𝑖𝑑𝑜𝑠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 </m:t>
                                    </m:r>
                                    <m: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  <m:t>𝑉𝐵</m:t>
                                    </m:r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𝑃𝑒𝑟𝑠𝑜𝑛𝑎𝑙</m:t>
                                        </m:r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𝑙𝑎𝑏𝑜𝑟𝑎𝑛𝑑𝑜</m:t>
                                        </m:r>
                                        <m: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sSup>
                                          <m:sSupPr>
                                            <m:ctrlPr>
                                              <a:rPr lang="es-ES" sz="1100" b="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es-ES" sz="1100" b="0" i="1"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p>
                                            <m:r>
                                              <a:rPr lang="es-ES" sz="1100" b="0" i="1">
                                                <a:latin typeface="Cambria Math" panose="02040503050406030204" pitchFamily="18" charset="0"/>
                                              </a:rPr>
                                              <m:t>3</m:t>
                                            </m:r>
                                          </m:sup>
                                        </m:sSup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𝑐𝑜𝑛𝑠𝑢𝑚𝑖𝑑𝑜𝑠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𝑉𝐴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𝑃𝑒𝑟𝑠𝑜𝑛𝑎𝑙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𝑙𝑎𝑏𝑜𝑟𝑎𝑛𝑑𝑜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𝑉𝐴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num>
                          <m:den>
                            <m:d>
                              <m:dPr>
                                <m:ctrlPr>
                                  <a:rPr lang="es-E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ES" sz="11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sSup>
                                          <m:sSupPr>
                                            <m:ctrlPr>
                                              <a:rPr lang="es-ES" sz="1100" i="1"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es-ES" sz="1100" b="0" i="1">
                                                <a:latin typeface="Cambria Math" panose="02040503050406030204" pitchFamily="18" charset="0"/>
                                              </a:rPr>
                                              <m:t>𝑀</m:t>
                                            </m:r>
                                          </m:e>
                                          <m:sup>
                                            <m:r>
                                              <a:rPr lang="es-ES" sz="1100" b="0" i="1">
                                                <a:latin typeface="Cambria Math" panose="02040503050406030204" pitchFamily="18" charset="0"/>
                                              </a:rPr>
                                              <m:t>3</m:t>
                                            </m:r>
                                          </m:sup>
                                        </m:sSup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𝑐𝑜𝑛𝑠𝑢𝑚𝑖𝑑𝑜𝑠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num>
                                  <m:den>
                                    <m:nary>
                                      <m:naryPr>
                                        <m:chr m:val="∑"/>
                                        <m:subHide m:val="on"/>
                                        <m:supHide m:val="on"/>
                                        <m:ctrlPr>
                                          <a:rPr lang="es-ES" sz="11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naryPr>
                                      <m:sub/>
                                      <m:sup/>
                                      <m:e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𝑃𝑒𝑟𝑠𝑜𝑛𝑎𝑙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𝑙𝑎𝑏𝑜𝑟𝑎𝑛𝑑𝑜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 </m:t>
                                        </m:r>
                                        <m:r>
                                          <a:rPr lang="es-ES" sz="1100" b="0" i="1">
                                            <a:latin typeface="Cambria Math" panose="02040503050406030204" pitchFamily="18" charset="0"/>
                                          </a:rPr>
                                          <m:t>𝑉𝐵</m:t>
                                        </m:r>
                                      </m:e>
                                    </m:nary>
                                  </m:den>
                                </m:f>
                              </m:e>
                            </m:d>
                          </m:den>
                        </m:f>
                      </m:e>
                    </m:d>
                    <m:r>
                      <a:rPr lang="es-E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F51EFE2A-2458-4BF8-8197-44BE978F58BE}"/>
                </a:ext>
              </a:extLst>
            </xdr:cNvPr>
            <xdr:cNvSpPr txBox="1"/>
          </xdr:nvSpPr>
          <xdr:spPr>
            <a:xfrm>
              <a:off x="7731702" y="65499961"/>
              <a:ext cx="4745024" cy="66902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((((∑▒𝑀^3  𝑐𝑜𝑛𝑠𝑢𝑚𝑖𝑑𝑜𝑠 𝑉𝐵)/(∑▒〖</a:t>
              </a:r>
              <a:r>
                <a:rPr lang="es-ES" sz="1100" i="0">
                  <a:latin typeface="Cambria Math" panose="02040503050406030204" pitchFamily="18" charset="0"/>
                </a:rPr>
                <a:t>𝑃𝑒𝑟𝑠𝑜𝑛𝑎𝑙 𝑙𝑎𝑏𝑜𝑟𝑎𝑛𝑑𝑜 </a:t>
              </a:r>
              <a:r>
                <a:rPr lang="es-ES" sz="1100" b="0" i="0">
                  <a:latin typeface="Cambria Math" panose="02040503050406030204" pitchFamily="18" charset="0"/>
                </a:rPr>
                <a:t>𝑉𝐵〗))−((∑▒〖𝑀^3 𝑐𝑜𝑛𝑠𝑢𝑚𝑖𝑑𝑜𝑠 𝑉𝐴〗)/(∑▒〖𝑃𝑒𝑟𝑠𝑜𝑛𝑎𝑙 𝑙𝑎𝑏𝑜𝑟𝑎𝑛𝑑𝑜 𝑉𝐴〗)))/(((∑▒〖𝑀^3 𝑐𝑜𝑛𝑠𝑢𝑚𝑖𝑑𝑜𝑠 𝑉𝐵〗)/(∑▒〖𝑃𝑒𝑟𝑠𝑜𝑛𝑎𝑙 𝑙𝑎𝑏𝑜𝑟𝑎𝑛𝑑𝑜 𝑉𝐵〗)) ))𝑥 100</a:t>
              </a:r>
              <a:endParaRPr lang="es-ES" sz="1100"/>
            </a:p>
          </xdr:txBody>
        </xdr:sp>
      </mc:Fallback>
    </mc:AlternateContent>
    <xdr:clientData/>
  </xdr:oneCellAnchor>
  <xdr:twoCellAnchor editAs="oneCell">
    <xdr:from>
      <xdr:col>5</xdr:col>
      <xdr:colOff>746125</xdr:colOff>
      <xdr:row>39</xdr:row>
      <xdr:rowOff>174625</xdr:rowOff>
    </xdr:from>
    <xdr:to>
      <xdr:col>5</xdr:col>
      <xdr:colOff>3675591</xdr:colOff>
      <xdr:row>39</xdr:row>
      <xdr:rowOff>879126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D9977289-9497-4E7B-A109-CAFA2CA6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765" t="42393" r="41428" b="52567"/>
        <a:stretch>
          <a:fillRect/>
        </a:stretch>
      </xdr:blipFill>
      <xdr:spPr bwMode="auto">
        <a:xfrm>
          <a:off x="8651875" y="40236775"/>
          <a:ext cx="2929466" cy="70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1083469</xdr:colOff>
      <xdr:row>70</xdr:row>
      <xdr:rowOff>166688</xdr:rowOff>
    </xdr:from>
    <xdr:to>
      <xdr:col>5</xdr:col>
      <xdr:colOff>3091128</xdr:colOff>
      <xdr:row>70</xdr:row>
      <xdr:rowOff>823913</xdr:rowOff>
    </xdr:to>
    <xdr:pic>
      <xdr:nvPicPr>
        <xdr:cNvPr id="22" name="Imagen 6">
          <a:extLst>
            <a:ext uri="{FF2B5EF4-FFF2-40B4-BE49-F238E27FC236}">
              <a16:creationId xmlns:a16="http://schemas.microsoft.com/office/drawing/2014/main" id="{115C5E93-C1E7-4BC5-AB64-F961BA83E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257" t="62045" r="36066" b="32996"/>
        <a:stretch>
          <a:fillRect/>
        </a:stretch>
      </xdr:blipFill>
      <xdr:spPr bwMode="auto">
        <a:xfrm>
          <a:off x="8989219" y="82986563"/>
          <a:ext cx="200765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1547812</xdr:colOff>
      <xdr:row>71</xdr:row>
      <xdr:rowOff>190500</xdr:rowOff>
    </xdr:from>
    <xdr:to>
      <xdr:col>5</xdr:col>
      <xdr:colOff>2936346</xdr:colOff>
      <xdr:row>71</xdr:row>
      <xdr:rowOff>790575</xdr:rowOff>
    </xdr:to>
    <xdr:pic>
      <xdr:nvPicPr>
        <xdr:cNvPr id="23" name="Imagen 7">
          <a:extLst>
            <a:ext uri="{FF2B5EF4-FFF2-40B4-BE49-F238E27FC236}">
              <a16:creationId xmlns:a16="http://schemas.microsoft.com/office/drawing/2014/main" id="{2FD8A6D7-9E2E-45B7-BED3-296AF78F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04" t="46896" r="35953" b="47025"/>
        <a:stretch>
          <a:fillRect/>
        </a:stretch>
      </xdr:blipFill>
      <xdr:spPr bwMode="auto">
        <a:xfrm>
          <a:off x="9453562" y="84048600"/>
          <a:ext cx="1388534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72</xdr:row>
      <xdr:rowOff>369094</xdr:rowOff>
    </xdr:from>
    <xdr:to>
      <xdr:col>5</xdr:col>
      <xdr:colOff>4259791</xdr:colOff>
      <xdr:row>72</xdr:row>
      <xdr:rowOff>835819</xdr:rowOff>
    </xdr:to>
    <xdr:pic>
      <xdr:nvPicPr>
        <xdr:cNvPr id="24" name="Imagen 7">
          <a:extLst>
            <a:ext uri="{FF2B5EF4-FFF2-40B4-BE49-F238E27FC236}">
              <a16:creationId xmlns:a16="http://schemas.microsoft.com/office/drawing/2014/main" id="{45A2A276-B58E-40F1-9403-29A8D1D88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057" b="32491"/>
        <a:stretch>
          <a:fillRect/>
        </a:stretch>
      </xdr:blipFill>
      <xdr:spPr bwMode="auto">
        <a:xfrm>
          <a:off x="8334375" y="85265419"/>
          <a:ext cx="383116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1464468</xdr:colOff>
      <xdr:row>73</xdr:row>
      <xdr:rowOff>130968</xdr:rowOff>
    </xdr:from>
    <xdr:to>
      <xdr:col>5</xdr:col>
      <xdr:colOff>3484827</xdr:colOff>
      <xdr:row>73</xdr:row>
      <xdr:rowOff>645318</xdr:rowOff>
    </xdr:to>
    <xdr:pic>
      <xdr:nvPicPr>
        <xdr:cNvPr id="25" name="Imagen 7">
          <a:extLst>
            <a:ext uri="{FF2B5EF4-FFF2-40B4-BE49-F238E27FC236}">
              <a16:creationId xmlns:a16="http://schemas.microsoft.com/office/drawing/2014/main" id="{A7D1C449-8957-4138-8261-7DB2E741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70" t="52936" r="34979" b="42567"/>
        <a:stretch>
          <a:fillRect/>
        </a:stretch>
      </xdr:blipFill>
      <xdr:spPr bwMode="auto">
        <a:xfrm>
          <a:off x="9370218" y="86065518"/>
          <a:ext cx="202035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619124</xdr:colOff>
      <xdr:row>74</xdr:row>
      <xdr:rowOff>142875</xdr:rowOff>
    </xdr:from>
    <xdr:to>
      <xdr:col>5</xdr:col>
      <xdr:colOff>3819259</xdr:colOff>
      <xdr:row>74</xdr:row>
      <xdr:rowOff>1206535</xdr:rowOff>
    </xdr:to>
    <xdr:pic>
      <xdr:nvPicPr>
        <xdr:cNvPr id="26" name="Imagen 7">
          <a:extLst>
            <a:ext uri="{FF2B5EF4-FFF2-40B4-BE49-F238E27FC236}">
              <a16:creationId xmlns:a16="http://schemas.microsoft.com/office/drawing/2014/main" id="{CEEEA656-DE60-40EA-83DE-A7908D9A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35" t="25951" r="29842" b="63326"/>
        <a:stretch>
          <a:fillRect/>
        </a:stretch>
      </xdr:blipFill>
      <xdr:spPr bwMode="auto">
        <a:xfrm>
          <a:off x="8524874" y="86877525"/>
          <a:ext cx="3200135" cy="1063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642937</xdr:colOff>
      <xdr:row>75</xdr:row>
      <xdr:rowOff>214313</xdr:rowOff>
    </xdr:from>
    <xdr:to>
      <xdr:col>5</xdr:col>
      <xdr:colOff>3616853</xdr:colOff>
      <xdr:row>75</xdr:row>
      <xdr:rowOff>1943861</xdr:rowOff>
    </xdr:to>
    <xdr:pic>
      <xdr:nvPicPr>
        <xdr:cNvPr id="27" name="Imagen 8">
          <a:extLst>
            <a:ext uri="{FF2B5EF4-FFF2-40B4-BE49-F238E27FC236}">
              <a16:creationId xmlns:a16="http://schemas.microsoft.com/office/drawing/2014/main" id="{510D4C6E-BB6F-40A9-94BC-2E986D39A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71" t="37366" r="24828" b="46700"/>
        <a:stretch>
          <a:fillRect/>
        </a:stretch>
      </xdr:blipFill>
      <xdr:spPr bwMode="auto">
        <a:xfrm>
          <a:off x="8548687" y="88215788"/>
          <a:ext cx="2973916" cy="1729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785813</xdr:colOff>
      <xdr:row>76</xdr:row>
      <xdr:rowOff>154782</xdr:rowOff>
    </xdr:from>
    <xdr:to>
      <xdr:col>5</xdr:col>
      <xdr:colOff>3704960</xdr:colOff>
      <xdr:row>76</xdr:row>
      <xdr:rowOff>1226344</xdr:rowOff>
    </xdr:to>
    <xdr:pic>
      <xdr:nvPicPr>
        <xdr:cNvPr id="28" name="Imagen 7">
          <a:extLst>
            <a:ext uri="{FF2B5EF4-FFF2-40B4-BE49-F238E27FC236}">
              <a16:creationId xmlns:a16="http://schemas.microsoft.com/office/drawing/2014/main" id="{AB097255-3BF5-4069-8F9E-0038F662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70" t="27512" r="24648" b="54321"/>
        <a:stretch>
          <a:fillRect/>
        </a:stretch>
      </xdr:blipFill>
      <xdr:spPr bwMode="auto">
        <a:xfrm>
          <a:off x="8691563" y="90289857"/>
          <a:ext cx="2919147" cy="107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78</xdr:row>
      <xdr:rowOff>273843</xdr:rowOff>
    </xdr:from>
    <xdr:to>
      <xdr:col>5</xdr:col>
      <xdr:colOff>3857625</xdr:colOff>
      <xdr:row>78</xdr:row>
      <xdr:rowOff>740568</xdr:rowOff>
    </xdr:to>
    <xdr:pic>
      <xdr:nvPicPr>
        <xdr:cNvPr id="29" name="Imagen 9">
          <a:extLst>
            <a:ext uri="{FF2B5EF4-FFF2-40B4-BE49-F238E27FC236}">
              <a16:creationId xmlns:a16="http://schemas.microsoft.com/office/drawing/2014/main" id="{2318896E-3FBF-4B6A-8966-BB62ACBE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39" t="58472" r="31596" b="37370"/>
        <a:stretch>
          <a:fillRect/>
        </a:stretch>
      </xdr:blipFill>
      <xdr:spPr bwMode="auto">
        <a:xfrm>
          <a:off x="8810625" y="92875893"/>
          <a:ext cx="2952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1143000</xdr:colOff>
      <xdr:row>8</xdr:row>
      <xdr:rowOff>217714</xdr:rowOff>
    </xdr:from>
    <xdr:to>
      <xdr:col>5</xdr:col>
      <xdr:colOff>3488531</xdr:colOff>
      <xdr:row>8</xdr:row>
      <xdr:rowOff>932089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C8D69C9-9603-4401-BD2C-38A6519AA2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9" b="1"/>
        <a:stretch/>
      </xdr:blipFill>
      <xdr:spPr bwMode="auto">
        <a:xfrm>
          <a:off x="9048750" y="3237139"/>
          <a:ext cx="234553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748393</xdr:colOff>
      <xdr:row>9</xdr:row>
      <xdr:rowOff>149678</xdr:rowOff>
    </xdr:from>
    <xdr:to>
      <xdr:col>5</xdr:col>
      <xdr:colOff>3539218</xdr:colOff>
      <xdr:row>9</xdr:row>
      <xdr:rowOff>938891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5D722F46-00BB-4BB8-81D7-225697F7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4143" y="4169228"/>
          <a:ext cx="2790825" cy="78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898071</xdr:colOff>
      <xdr:row>10</xdr:row>
      <xdr:rowOff>149679</xdr:rowOff>
    </xdr:from>
    <xdr:to>
      <xdr:col>5</xdr:col>
      <xdr:colOff>3368976</xdr:colOff>
      <xdr:row>10</xdr:row>
      <xdr:rowOff>921206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29CB2B7-7B5D-4F26-BC58-C6832738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3821" y="5169354"/>
          <a:ext cx="2470905" cy="771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1428750</xdr:colOff>
      <xdr:row>51</xdr:row>
      <xdr:rowOff>54429</xdr:rowOff>
    </xdr:from>
    <xdr:to>
      <xdr:col>5</xdr:col>
      <xdr:colOff>2381250</xdr:colOff>
      <xdr:row>51</xdr:row>
      <xdr:rowOff>641123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E6EA2BE-0C1B-41C3-B419-EC35E07E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55880454"/>
          <a:ext cx="952500" cy="586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1510394</xdr:colOff>
      <xdr:row>52</xdr:row>
      <xdr:rowOff>190502</xdr:rowOff>
    </xdr:from>
    <xdr:to>
      <xdr:col>5</xdr:col>
      <xdr:colOff>2676526</xdr:colOff>
      <xdr:row>52</xdr:row>
      <xdr:rowOff>609602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E657F289-D024-465B-9B36-FA59736B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6144" y="57416702"/>
          <a:ext cx="1166132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427181</xdr:colOff>
      <xdr:row>43</xdr:row>
      <xdr:rowOff>127001</xdr:rowOff>
    </xdr:from>
    <xdr:to>
      <xdr:col>28</xdr:col>
      <xdr:colOff>3290455</xdr:colOff>
      <xdr:row>45</xdr:row>
      <xdr:rowOff>1431637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AFDF4529-846A-4491-9478-4233A68A2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27</xdr:col>
      <xdr:colOff>346363</xdr:colOff>
      <xdr:row>47</xdr:row>
      <xdr:rowOff>242456</xdr:rowOff>
    </xdr:from>
    <xdr:to>
      <xdr:col>28</xdr:col>
      <xdr:colOff>3659909</xdr:colOff>
      <xdr:row>51</xdr:row>
      <xdr:rowOff>1119911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564F9AA-F200-4341-B6E2-C697C83C1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29</xdr:col>
      <xdr:colOff>450273</xdr:colOff>
      <xdr:row>59</xdr:row>
      <xdr:rowOff>23091</xdr:rowOff>
    </xdr:from>
    <xdr:to>
      <xdr:col>38</xdr:col>
      <xdr:colOff>219364</xdr:colOff>
      <xdr:row>59</xdr:row>
      <xdr:rowOff>1731817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7ADDBFDE-2E09-4F06-B869-9292702FF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27</xdr:col>
      <xdr:colOff>300181</xdr:colOff>
      <xdr:row>92</xdr:row>
      <xdr:rowOff>219362</xdr:rowOff>
    </xdr:from>
    <xdr:to>
      <xdr:col>28</xdr:col>
      <xdr:colOff>4144818</xdr:colOff>
      <xdr:row>99</xdr:row>
      <xdr:rowOff>831272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79FFCB5D-E5CB-4E73-B7B1-D7598083F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27</xdr:col>
      <xdr:colOff>219363</xdr:colOff>
      <xdr:row>101</xdr:row>
      <xdr:rowOff>1570182</xdr:rowOff>
    </xdr:from>
    <xdr:to>
      <xdr:col>28</xdr:col>
      <xdr:colOff>4064000</xdr:colOff>
      <xdr:row>104</xdr:row>
      <xdr:rowOff>1027545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34741094-0E7E-4BCA-B787-BCD456DB3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27</xdr:col>
      <xdr:colOff>138545</xdr:colOff>
      <xdr:row>106</xdr:row>
      <xdr:rowOff>69274</xdr:rowOff>
    </xdr:from>
    <xdr:to>
      <xdr:col>28</xdr:col>
      <xdr:colOff>3983182</xdr:colOff>
      <xdr:row>106</xdr:row>
      <xdr:rowOff>3059546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A793DFD7-BB3C-4A26-A270-16F5683B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27</xdr:col>
      <xdr:colOff>166687</xdr:colOff>
      <xdr:row>53</xdr:row>
      <xdr:rowOff>261938</xdr:rowOff>
    </xdr:from>
    <xdr:to>
      <xdr:col>28</xdr:col>
      <xdr:colOff>3881437</xdr:colOff>
      <xdr:row>57</xdr:row>
      <xdr:rowOff>500062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520B8801-8596-44D2-B691-4FBFF600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1</xdr:col>
      <xdr:colOff>2125922</xdr:colOff>
      <xdr:row>0</xdr:row>
      <xdr:rowOff>136072</xdr:rowOff>
    </xdr:from>
    <xdr:to>
      <xdr:col>3</xdr:col>
      <xdr:colOff>1796142</xdr:colOff>
      <xdr:row>2</xdr:row>
      <xdr:rowOff>187740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D56EACA0-B331-4E4C-B401-6D59D64DE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0697" y="136072"/>
          <a:ext cx="2851570" cy="7374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825500</xdr:colOff>
      <xdr:row>88</xdr:row>
      <xdr:rowOff>111125</xdr:rowOff>
    </xdr:from>
    <xdr:to>
      <xdr:col>5</xdr:col>
      <xdr:colOff>3448050</xdr:colOff>
      <xdr:row>88</xdr:row>
      <xdr:rowOff>928779</xdr:rowOff>
    </xdr:to>
    <xdr:pic>
      <xdr:nvPicPr>
        <xdr:cNvPr id="43" name="Imagen 6">
          <a:extLst>
            <a:ext uri="{FF2B5EF4-FFF2-40B4-BE49-F238E27FC236}">
              <a16:creationId xmlns:a16="http://schemas.microsoft.com/office/drawing/2014/main" id="{CF34D013-926B-4EDF-BA85-38F8BEA8D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250" y="102666800"/>
          <a:ext cx="2622550" cy="817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523875</xdr:colOff>
      <xdr:row>89</xdr:row>
      <xdr:rowOff>142876</xdr:rowOff>
    </xdr:from>
    <xdr:to>
      <xdr:col>5</xdr:col>
      <xdr:colOff>4029075</xdr:colOff>
      <xdr:row>89</xdr:row>
      <xdr:rowOff>873126</xdr:rowOff>
    </xdr:to>
    <xdr:pic>
      <xdr:nvPicPr>
        <xdr:cNvPr id="44" name="Imagen 2">
          <a:extLst>
            <a:ext uri="{FF2B5EF4-FFF2-40B4-BE49-F238E27FC236}">
              <a16:creationId xmlns:a16="http://schemas.microsoft.com/office/drawing/2014/main" id="{AF82CA46-1989-43CA-BD40-ED5B87E3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03736776"/>
          <a:ext cx="35052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952500</xdr:colOff>
      <xdr:row>90</xdr:row>
      <xdr:rowOff>111125</xdr:rowOff>
    </xdr:from>
    <xdr:to>
      <xdr:col>5</xdr:col>
      <xdr:colOff>3286125</xdr:colOff>
      <xdr:row>90</xdr:row>
      <xdr:rowOff>954422</xdr:rowOff>
    </xdr:to>
    <xdr:pic>
      <xdr:nvPicPr>
        <xdr:cNvPr id="45" name="Imagen 2">
          <a:extLst>
            <a:ext uri="{FF2B5EF4-FFF2-40B4-BE49-F238E27FC236}">
              <a16:creationId xmlns:a16="http://schemas.microsoft.com/office/drawing/2014/main" id="{2B01042E-B848-48EC-ABDC-A8D5427A9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04743250"/>
          <a:ext cx="2333625" cy="843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940297</xdr:colOff>
      <xdr:row>91</xdr:row>
      <xdr:rowOff>206375</xdr:rowOff>
    </xdr:from>
    <xdr:to>
      <xdr:col>5</xdr:col>
      <xdr:colOff>3625908</xdr:colOff>
      <xdr:row>91</xdr:row>
      <xdr:rowOff>889000</xdr:rowOff>
    </xdr:to>
    <xdr:pic>
      <xdr:nvPicPr>
        <xdr:cNvPr id="46" name="Imagen 7">
          <a:extLst>
            <a:ext uri="{FF2B5EF4-FFF2-40B4-BE49-F238E27FC236}">
              <a16:creationId xmlns:a16="http://schemas.microsoft.com/office/drawing/2014/main" id="{360E3F96-568C-46E8-8D3C-815150C69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6047" y="105876725"/>
          <a:ext cx="2685611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icam\Documentos\COPIA-DE-RESPALDO\DOCUMENTOS%20IBAL\DOCUMENTOS%20PROCESOS%20SIG\3.%20%20SIG\2024\INDICADORES%20CONSOLIDADO%202024\CONSOLIDADO%20INDICADORES%202024.xlsx" TargetMode="External"/><Relationship Id="rId1" Type="http://schemas.openxmlformats.org/officeDocument/2006/relationships/externalLinkPath" Target="CONSOLIDADO%20INDICADOR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ADORES  2019"/>
      <sheetName val="INDICADORES 2020"/>
      <sheetName val="INDICADORES 2021"/>
      <sheetName val="INDICADORES 2022 REVISION"/>
      <sheetName val="INDICADORES 2024"/>
      <sheetName val="G_OBJ_2023 "/>
      <sheetName val="G_OBJ_2022"/>
      <sheetName val="Hoja1"/>
    </sheetNames>
    <sheetDataSet>
      <sheetData sheetId="0"/>
      <sheetData sheetId="1"/>
      <sheetData sheetId="2"/>
      <sheetData sheetId="3"/>
      <sheetData sheetId="4">
        <row r="8">
          <cell r="D8" t="str">
            <v>INDICE DE CONTINUIDAD</v>
          </cell>
          <cell r="AA8">
            <v>1</v>
          </cell>
        </row>
        <row r="9">
          <cell r="D9" t="str">
            <v>Fallas en la Red de Transporte y Distribución de Acueducto - FAC</v>
          </cell>
          <cell r="AA9">
            <v>1</v>
          </cell>
        </row>
        <row r="10">
          <cell r="D10" t="str">
            <v>Afectación Hídrica asociada a Fenómenos Climáticos — RAHC IDAD</v>
          </cell>
          <cell r="AA10">
            <v>1</v>
          </cell>
        </row>
        <row r="11">
          <cell r="D11" t="str">
            <v>INDICE DE MACROMEDICION EFECTIVA</v>
          </cell>
          <cell r="AA11">
            <v>1</v>
          </cell>
        </row>
        <row r="12">
          <cell r="D12" t="str">
            <v>COBERTURA DE ACUEDUCTO</v>
          </cell>
          <cell r="AA12">
            <v>0.93282312925170063</v>
          </cell>
        </row>
        <row r="13">
          <cell r="D13" t="str">
            <v>INDICE DE MICROMEDICION</v>
          </cell>
          <cell r="AA13">
            <v>1</v>
          </cell>
        </row>
        <row r="14">
          <cell r="D14" t="str">
            <v>IRCAP 
Indice de Reporte y Calidad de Agua Potable</v>
          </cell>
          <cell r="AA14">
            <v>1</v>
          </cell>
        </row>
        <row r="15">
          <cell r="D15" t="str">
            <v>IPUF
(Indice de pérdidas por usuario facturado)</v>
          </cell>
          <cell r="AA15">
            <v>1</v>
          </cell>
        </row>
        <row r="16">
          <cell r="D16" t="str">
            <v xml:space="preserve"> IRABA 
(Indice de Riesgo por Abastecimiento de Agua Potable)</v>
          </cell>
          <cell r="AA16">
            <v>0.85</v>
          </cell>
        </row>
        <row r="17">
          <cell r="D17" t="str">
            <v>DIAS DE STOCK QUIMICOS (DSQ)</v>
          </cell>
          <cell r="AA17">
            <v>1</v>
          </cell>
        </row>
        <row r="18">
          <cell r="D18" t="str">
            <v>EFICIENCIA EN DOSIFICACION (ED)</v>
          </cell>
          <cell r="AA18">
            <v>1</v>
          </cell>
        </row>
        <row r="19">
          <cell r="D19" t="str">
            <v xml:space="preserve">REPOSICION DE REDES  DE ALCANTARILLADO </v>
          </cell>
          <cell r="AA19">
            <v>1</v>
          </cell>
        </row>
        <row r="20">
          <cell r="D20" t="str">
            <v>COBERTURA DE ALCANTARILLADO</v>
          </cell>
          <cell r="AA20">
            <v>0.93859649122807032</v>
          </cell>
        </row>
        <row r="21">
          <cell r="D21" t="str">
            <v>DEMANDA BIOQUIMICA DE OXIGENO PLANTA TEJAR</v>
          </cell>
          <cell r="AA21">
            <v>1</v>
          </cell>
        </row>
        <row r="22">
          <cell r="D22" t="str">
            <v>DEMANDA BIOQUIMICA DE OXIGENO PLANTA COMFENALCO- AMERICAS</v>
          </cell>
          <cell r="AA22">
            <v>0.56931997891407482</v>
          </cell>
        </row>
        <row r="23">
          <cell r="D23" t="str">
            <v>SÓLIDOS SUSPENDIDOS TOTALES PLANTA TEJAR</v>
          </cell>
          <cell r="AA23">
            <v>1</v>
          </cell>
        </row>
        <row r="24">
          <cell r="D24" t="str">
            <v>SÓLIDOS SUSPENDIDOS TOTALES PTAR AMÉRICAS Y COMFENALCO</v>
          </cell>
          <cell r="AA24">
            <v>1</v>
          </cell>
        </row>
        <row r="25">
          <cell r="D25" t="str">
            <v xml:space="preserve">CAUDAL CAPTADO DE AGUA RESIDUAL DOMESTICA POR PTARD </v>
          </cell>
          <cell r="AA25">
            <v>1</v>
          </cell>
        </row>
        <row r="26">
          <cell r="D26" t="str">
            <v xml:space="preserve"> GESTIÓN DE LODOS RESULTANTES ALCANTARILLADO - GLRAL</v>
          </cell>
          <cell r="AA26">
            <v>1</v>
          </cell>
        </row>
        <row r="27">
          <cell r="D27" t="str">
            <v>CUMPLIMIENTO DE PROGRAMAS AGUA POTABLE Y SANEAMIENTO BÁSICO</v>
          </cell>
          <cell r="AA27">
            <v>1</v>
          </cell>
        </row>
        <row r="28">
          <cell r="D28" t="str">
            <v>INSPECCION DE REDES DE ALCANTARILLADO</v>
          </cell>
          <cell r="AA28">
            <v>0.854438596491228</v>
          </cell>
        </row>
        <row r="29">
          <cell r="D29" t="str">
            <v>MANTENIMIENTO  SISTEMA  ALCANTARILLADO EQUIPOS</v>
          </cell>
          <cell r="AA29">
            <v>0.56253333333333333</v>
          </cell>
        </row>
        <row r="30">
          <cell r="D30" t="str">
            <v>EFICACIA DEL SISTEMA INTEGRADO DE GESTION</v>
          </cell>
          <cell r="AA30">
            <v>1</v>
          </cell>
        </row>
        <row r="31">
          <cell r="D31" t="str">
            <v>CUMPLIMIENTO AL PLAN DE AUDITORIAS</v>
          </cell>
          <cell r="AA31">
            <v>1</v>
          </cell>
        </row>
        <row r="32">
          <cell r="D32" t="str">
            <v>RADICADOS DOCUMENTOS CAMALEON</v>
          </cell>
          <cell r="AA32">
            <v>0.9458333333333333</v>
          </cell>
        </row>
        <row r="33">
          <cell r="D33" t="str">
            <v>PRESTAMO Y DEVOLUCION DE DOCUMENTOS</v>
          </cell>
          <cell r="AA33">
            <v>1</v>
          </cell>
        </row>
        <row r="34">
          <cell r="D34" t="str">
            <v>ORGANIZACIÓN DE FONDOS ACUMULADOS DE ARCHIVO CENTRAL</v>
          </cell>
          <cell r="AA34">
            <v>1</v>
          </cell>
        </row>
        <row r="35">
          <cell r="D35" t="str">
            <v>INVENTARIO DOCUMENTAL DE ARCHIVO CENTRAL</v>
          </cell>
          <cell r="AA35">
            <v>0.84750000000000003</v>
          </cell>
        </row>
        <row r="36">
          <cell r="D36" t="str">
            <v>OPORTUNIDAD EN EL TRAMITE DE QUEJAS DISCIPLINARIAS</v>
          </cell>
          <cell r="AA36">
            <v>1</v>
          </cell>
        </row>
        <row r="37">
          <cell r="D37" t="str">
            <v xml:space="preserve">RECLAMACIÓN COMERCIAL </v>
          </cell>
          <cell r="Z37">
            <v>1</v>
          </cell>
        </row>
        <row r="38">
          <cell r="D38" t="str">
            <v>ACTOS ADMINISTRATIVOS SIN RECURSO (SATISFACCIÓN DEL CLIENTE)</v>
          </cell>
          <cell r="Z38">
            <v>1</v>
          </cell>
        </row>
        <row r="39">
          <cell r="D39" t="str">
            <v>PQR COMERCIAL</v>
          </cell>
          <cell r="Z39">
            <v>1</v>
          </cell>
        </row>
        <row r="40">
          <cell r="D40" t="str">
            <v>ÍNDICE DE ATENCIÓN DE PQR
ACUEDUCTO - IPQRAC</v>
          </cell>
          <cell r="Z40">
            <v>1</v>
          </cell>
        </row>
        <row r="41">
          <cell r="D41" t="str">
            <v>PERCEPCIÓN DE LA SATISFACCIÓN DEL CLIENTE</v>
          </cell>
          <cell r="Z41">
            <v>1</v>
          </cell>
        </row>
        <row r="42">
          <cell r="D42" t="str">
            <v>IMAGEN INSTITUCIONAL</v>
          </cell>
          <cell r="Z42">
            <v>0.96</v>
          </cell>
        </row>
        <row r="43">
          <cell r="D43" t="str">
            <v>EFECTIVIDAD EN LA ACTIVIDAD DE MATRICULAS  y/o CUENTA CONTRATO</v>
          </cell>
          <cell r="Z43">
            <v>0.73400673400673389</v>
          </cell>
        </row>
        <row r="44">
          <cell r="D44" t="str">
            <v>CUMPLIMIENTO DEL PLAN DE TRABAJO ANUAL DEL SGSST</v>
          </cell>
          <cell r="AA44">
            <v>1</v>
          </cell>
        </row>
        <row r="45">
          <cell r="D45" t="str">
            <v>CUMPLIMIENTO DE CAPACITACIONES DEL SG SST</v>
          </cell>
          <cell r="AA45">
            <v>1</v>
          </cell>
        </row>
        <row r="46">
          <cell r="D46" t="str">
            <v>ACTUALIZACIÓN DE LA IPEVR POR MEDIO DE LOS PROCESOS DE LA ENTIDAD</v>
          </cell>
          <cell r="AA46">
            <v>1</v>
          </cell>
        </row>
        <row r="47">
          <cell r="D47" t="str">
            <v>EVALUACIONES DEL SGSST</v>
          </cell>
          <cell r="AA47">
            <v>1</v>
          </cell>
        </row>
        <row r="48">
          <cell r="D48" t="str">
            <v xml:space="preserve">CUMPLIMIENTO DE ACTIVIDADES DE PROTECCION, CONSERVACION Y MANEJO AMBIENTAL </v>
          </cell>
          <cell r="AA48">
            <v>0.83374999999999999</v>
          </cell>
        </row>
        <row r="49">
          <cell r="D49" t="str">
            <v>SEGUIMIENTO AL REGISTRO DE CARACTERIZACIÓN DE VETIMIENTOS USUARIOS</v>
          </cell>
          <cell r="AA49" t="str">
            <v/>
          </cell>
        </row>
        <row r="50">
          <cell r="D50" t="str">
            <v xml:space="preserve">CUMPLIMIENTO DE GUIA SOCIO AMBIENTAL PARA OBRAS </v>
          </cell>
          <cell r="AA50">
            <v>1</v>
          </cell>
        </row>
        <row r="51">
          <cell r="D51" t="str">
            <v>EDUCACIÓN AMBIENTAL</v>
          </cell>
          <cell r="AA51">
            <v>1</v>
          </cell>
        </row>
        <row r="52">
          <cell r="D52" t="str">
            <v>EO.3.1. CONSUMO ENERGETICO ACUEDUCTO - CEA</v>
          </cell>
          <cell r="AA52">
            <v>1</v>
          </cell>
        </row>
        <row r="53">
          <cell r="D53" t="str">
            <v>SA.1.2. UTILIZACION DEL RECURSO AGUA - UA</v>
          </cell>
          <cell r="AA53">
            <v>1</v>
          </cell>
        </row>
        <row r="54">
          <cell r="D54" t="str">
            <v xml:space="preserve">CUMPLIMIENTO DE LOS PROGRAMAS  DEL  PLAN INSTITUCIONAL DE GESTION AMBIENTAL </v>
          </cell>
          <cell r="AA54">
            <v>1</v>
          </cell>
        </row>
        <row r="55">
          <cell r="D55" t="str">
            <v>CUMPLIMIENTO AL PROGRAMA IMPLEMENTACION PRACTICAS SOSTENIBLES</v>
          </cell>
          <cell r="AA55">
            <v>1</v>
          </cell>
        </row>
        <row r="56">
          <cell r="D56" t="str">
            <v>CUMPLIMIENTO AL PROGRAMA DE GESTION Y MANEJO INTEGRAL DE RESIDUOS</v>
          </cell>
          <cell r="AA56">
            <v>0.99125000000000008</v>
          </cell>
        </row>
        <row r="57">
          <cell r="D57" t="str">
            <v>CUMPLIMIENTO AL PROGRAMA CONSUMO SOSTENIBLE-CERO PAPEL</v>
          </cell>
          <cell r="AA57">
            <v>-1.25</v>
          </cell>
        </row>
        <row r="58">
          <cell r="D58" t="str">
            <v>CUMPLIMIENTO AL PROGRAMA DE AHORRO Y USO EFICIENTE DEL ENERGIA</v>
          </cell>
          <cell r="AA58">
            <v>1</v>
          </cell>
        </row>
        <row r="59">
          <cell r="D59" t="str">
            <v>CUMPLIMIENTO AL PROGRAMA DE AHORRO Y USO EFICIENTE DEL AGUA</v>
          </cell>
          <cell r="AA59">
            <v>0.85000000000000009</v>
          </cell>
        </row>
        <row r="60">
          <cell r="D60" t="str">
            <v>SEGUIMIENTO MATRIZ DE RIESGOS Y OPORTUNIDADES</v>
          </cell>
          <cell r="AA60">
            <v>1</v>
          </cell>
        </row>
        <row r="61">
          <cell r="D61" t="str">
            <v xml:space="preserve">EFICIENCIA  EN EL RECAUDO  </v>
          </cell>
          <cell r="AA61">
            <v>0.93</v>
          </cell>
        </row>
        <row r="62">
          <cell r="D62" t="str">
            <v>EFICIENCIA  DE LA TOMA DE LECTURAS</v>
          </cell>
          <cell r="AA62">
            <v>1</v>
          </cell>
        </row>
        <row r="63">
          <cell r="D63" t="str">
            <v>EFICIENCIA RELECTURAS RECUPERADAS</v>
          </cell>
          <cell r="AA63">
            <v>0.92624999999999991</v>
          </cell>
        </row>
        <row r="64">
          <cell r="D64" t="str">
            <v xml:space="preserve">EFICIENCIA DEL RECAUDO DE CARTERA </v>
          </cell>
          <cell r="AA64">
            <v>1</v>
          </cell>
        </row>
        <row r="65">
          <cell r="D65" t="str">
            <v>EFICACIA PROCESOS COACTIVOS</v>
          </cell>
          <cell r="AA65">
            <v>1</v>
          </cell>
        </row>
        <row r="66">
          <cell r="D66" t="str">
            <v>REDUCCIÓN CARTERA VENCIDA</v>
          </cell>
          <cell r="AA66">
            <v>-4</v>
          </cell>
        </row>
        <row r="67">
          <cell r="D67" t="str">
            <v>ROTACIÓN DE CARTERA VENCIDA</v>
          </cell>
          <cell r="AA67">
            <v>1</v>
          </cell>
        </row>
        <row r="68">
          <cell r="D68" t="str">
            <v>EFICIENCIA EN LAS SUSPENSIONES DEL SERVICIO</v>
          </cell>
          <cell r="AA68">
            <v>1</v>
          </cell>
        </row>
        <row r="69">
          <cell r="D69" t="str">
            <v>SEGUIMIENTO AL PRESUPUESTO</v>
          </cell>
          <cell r="AA69" t="str">
            <v/>
          </cell>
        </row>
        <row r="70">
          <cell r="D70" t="str">
            <v>LIQUIDEZ</v>
          </cell>
          <cell r="AA70">
            <v>0.71363636363636351</v>
          </cell>
        </row>
        <row r="71">
          <cell r="D71" t="str">
            <v>CUBRIMIENTO DE COSTOS Y GASTOS</v>
          </cell>
          <cell r="AA71">
            <v>1</v>
          </cell>
        </row>
        <row r="72">
          <cell r="D72" t="str">
            <v>RELACIÓN DE ENDEUDAMIENTO</v>
          </cell>
          <cell r="AA72">
            <v>1</v>
          </cell>
        </row>
        <row r="73">
          <cell r="D73" t="str">
            <v>EBITDA (UTILIDAD DEL PRESTADOR)</v>
          </cell>
          <cell r="AA73">
            <v>1</v>
          </cell>
        </row>
        <row r="74">
          <cell r="D74" t="str">
            <v>FLUJOS COMPROMETIDOS</v>
          </cell>
        </row>
        <row r="75">
          <cell r="D75" t="str">
            <v>ENDEUDAMIENTO</v>
          </cell>
        </row>
        <row r="76">
          <cell r="D76" t="str">
            <v>LIQUIDEZ AJUSTADA</v>
          </cell>
        </row>
        <row r="77">
          <cell r="D77" t="str">
            <v>INDICE FINANCIERO ASOCIADO A LA EFICIENCIA OPERATIVA</v>
          </cell>
        </row>
        <row r="78">
          <cell r="D78" t="str">
            <v>RELACIÓN DEUDA E INVERSIONES - RDI</v>
          </cell>
        </row>
        <row r="79">
          <cell r="D79" t="str">
            <v>VALOR ECONÓMICO AGREGADO - EVA</v>
          </cell>
        </row>
        <row r="80">
          <cell r="D80" t="str">
            <v>INDICADOR DE BENEFICIO DEL SERVICIO</v>
          </cell>
          <cell r="AA80">
            <v>1</v>
          </cell>
        </row>
        <row r="81">
          <cell r="D81" t="str">
            <v xml:space="preserve">EFICACIA EN LA ATENCIÓN DE SOLICITUDES  INFORMÁTICAS. </v>
          </cell>
          <cell r="AA81">
            <v>1</v>
          </cell>
        </row>
        <row r="82">
          <cell r="D82" t="str">
            <v>DIFICULTADES POR CAPACIDAD EN PROYECTOS DE TI</v>
          </cell>
          <cell r="AA82">
            <v>0.4</v>
          </cell>
        </row>
        <row r="83">
          <cell r="D83" t="str">
            <v>EJECUCIÓN PETI</v>
          </cell>
          <cell r="AA83">
            <v>1</v>
          </cell>
        </row>
        <row r="84">
          <cell r="D84" t="str">
            <v>ENTRENAMIENTO RELACIONADO CON REGULACIÓN Y POLÍTICAS TI</v>
          </cell>
          <cell r="AA84">
            <v>1</v>
          </cell>
        </row>
        <row r="85">
          <cell r="D85" t="str">
            <v>INVERSIONES SUSTENTADAS</v>
          </cell>
          <cell r="AA85">
            <v>0.97499999999999998</v>
          </cell>
        </row>
        <row r="86">
          <cell r="D86" t="str">
            <v>INDICADOR DE INCIDENTES</v>
          </cell>
          <cell r="AA86">
            <v>1</v>
          </cell>
        </row>
        <row r="87">
          <cell r="D87" t="str">
            <v>CALIDAD DE LOS ESTUDIOS DE NECESIDAD PARA CONTRATACION</v>
          </cell>
          <cell r="AA87">
            <v>1</v>
          </cell>
        </row>
        <row r="88">
          <cell r="D88" t="str">
            <v>OPORTUNIDAD EN LA ATENCIÓN DE REQUERIMIENTOS</v>
          </cell>
          <cell r="AA88">
            <v>1</v>
          </cell>
        </row>
        <row r="89">
          <cell r="D89" t="str">
            <v>PRODUCTIVIDAD DEL PERSONAL ADMINISTRATIVO DEL PRESTADOR - PPAP</v>
          </cell>
          <cell r="AA89">
            <v>1</v>
          </cell>
        </row>
        <row r="90">
          <cell r="D90" t="str">
            <v>PRODUCTIVIDAD DEL PERSONAL OPERATIVO DE ACUEDUCTO - POAC</v>
          </cell>
          <cell r="AA90">
            <v>1</v>
          </cell>
        </row>
        <row r="91">
          <cell r="D91" t="str">
            <v>PRODUCTIVIDAD DEL PERSONAL OPERATIVO DE ALCANTARILLADO - POALC</v>
          </cell>
          <cell r="AA91">
            <v>1</v>
          </cell>
        </row>
        <row r="92">
          <cell r="D92" t="str">
            <v xml:space="preserve"> ÍNDICE DE ROTACIÓN DE PERSONAL DIRECTIVO - IRPD</v>
          </cell>
          <cell r="AA92">
            <v>1</v>
          </cell>
        </row>
        <row r="93">
          <cell r="D93" t="str">
            <v>INDICE DE FRECUENCIA ACCIDENTES DE TRABAJO</v>
          </cell>
          <cell r="AA93">
            <v>1</v>
          </cell>
        </row>
        <row r="94">
          <cell r="D94" t="str">
            <v>INDICE DE SEVERIDAD DE ACCIDENTES DE TRABAJO</v>
          </cell>
          <cell r="AA94">
            <v>1</v>
          </cell>
        </row>
        <row r="95">
          <cell r="D95" t="str">
            <v>ACCIDENTALIDAD VIAL</v>
          </cell>
          <cell r="AA95">
            <v>1</v>
          </cell>
        </row>
        <row r="96">
          <cell r="D96" t="str">
            <v>AUSENTISMO LABORAL POR SALUD</v>
          </cell>
          <cell r="AA96">
            <v>1</v>
          </cell>
        </row>
        <row r="97">
          <cell r="D97" t="str">
            <v>AUSENTISMO LABORAL GENERAL</v>
          </cell>
          <cell r="AA97">
            <v>1</v>
          </cell>
        </row>
        <row r="98">
          <cell r="D98" t="str">
            <v>PREVALENCIA DE ENFERMEDAD LABORAL</v>
          </cell>
          <cell r="AA98">
            <v>1</v>
          </cell>
        </row>
        <row r="99">
          <cell r="D99" t="str">
            <v>INCIDENCIA DE ENFERMEDAD LABORAL</v>
          </cell>
          <cell r="AA99">
            <v>1</v>
          </cell>
        </row>
        <row r="100">
          <cell r="D100" t="str">
            <v>GESTIÓN DEL COPASST</v>
          </cell>
          <cell r="AA100">
            <v>1</v>
          </cell>
        </row>
        <row r="101">
          <cell r="D101" t="str">
            <v>PROGRAMA DE REINCORPORACION LABORAL</v>
          </cell>
          <cell r="AA101">
            <v>1</v>
          </cell>
        </row>
        <row r="102">
          <cell r="D102" t="str">
            <v>COMITÉ DE CONVIVENCIA LABORAL</v>
          </cell>
          <cell r="AA102">
            <v>1</v>
          </cell>
        </row>
        <row r="103">
          <cell r="D103" t="str">
            <v>CUMPLIMIENTO DE CAPACITACIONES DEL SG SST</v>
          </cell>
          <cell r="AA103">
            <v>1</v>
          </cell>
        </row>
        <row r="104">
          <cell r="D104" t="str">
            <v>GESTIÓN DEL COPASST</v>
          </cell>
          <cell r="AA104">
            <v>1</v>
          </cell>
        </row>
        <row r="105">
          <cell r="D105" t="str">
            <v>EFICACIA DE LAS CAPACITACIONES</v>
          </cell>
          <cell r="AA105">
            <v>0.95918367346938771</v>
          </cell>
        </row>
        <row r="106">
          <cell r="D106" t="str">
            <v>PROGRAMA BASADO EN EL COMPORTAMIENTO HUMANO</v>
          </cell>
          <cell r="AA106">
            <v>1</v>
          </cell>
        </row>
        <row r="107">
          <cell r="D107" t="str">
            <v>SIMULACROS</v>
          </cell>
          <cell r="AA107">
            <v>1</v>
          </cell>
        </row>
        <row r="108">
          <cell r="D108" t="str">
            <v xml:space="preserve">ACTUALIZACION PLANES DE EMERGENCIA </v>
          </cell>
          <cell r="AA108">
            <v>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74D00-9CA2-4A65-AFE5-AB4457FAD5B5}">
  <dimension ref="B1:AH123"/>
  <sheetViews>
    <sheetView tabSelected="1" topLeftCell="C43" zoomScale="60" zoomScaleNormal="60" zoomScalePageLayoutView="70" workbookViewId="0">
      <selection activeCell="D61" sqref="D61"/>
    </sheetView>
  </sheetViews>
  <sheetFormatPr baseColWidth="10" defaultColWidth="11.5703125" defaultRowHeight="15" x14ac:dyDescent="0.25"/>
  <cols>
    <col min="1" max="1" width="1.5703125" style="8" customWidth="1"/>
    <col min="2" max="2" width="42.42578125" style="25" customWidth="1"/>
    <col min="3" max="3" width="5.28515625" style="25" customWidth="1"/>
    <col min="4" max="4" width="36.28515625" style="8" customWidth="1"/>
    <col min="5" max="5" width="33" style="8" customWidth="1"/>
    <col min="6" max="6" width="66.140625" style="8" customWidth="1"/>
    <col min="7" max="7" width="16.7109375" style="8" customWidth="1"/>
    <col min="8" max="8" width="31.5703125" style="8" customWidth="1"/>
    <col min="9" max="9" width="21.28515625" style="8" customWidth="1"/>
    <col min="10" max="10" width="20.5703125" style="8" customWidth="1"/>
    <col min="11" max="11" width="13.140625" style="8" customWidth="1"/>
    <col min="12" max="12" width="13" style="8" customWidth="1"/>
    <col min="13" max="13" width="13.28515625" style="8" customWidth="1"/>
    <col min="14" max="14" width="15.42578125" style="8" customWidth="1"/>
    <col min="15" max="15" width="12.85546875" style="8" customWidth="1"/>
    <col min="16" max="16" width="15.85546875" style="8" customWidth="1"/>
    <col min="17" max="17" width="13.85546875" style="8" customWidth="1"/>
    <col min="18" max="18" width="18.140625" style="8" customWidth="1"/>
    <col min="19" max="19" width="15" style="8" customWidth="1"/>
    <col min="20" max="20" width="13.5703125" style="8" customWidth="1"/>
    <col min="21" max="21" width="11.28515625" style="8" customWidth="1"/>
    <col min="22" max="22" width="13.28515625" style="8" customWidth="1"/>
    <col min="23" max="23" width="13.140625" style="8" customWidth="1"/>
    <col min="24" max="24" width="15.42578125" style="8" customWidth="1"/>
    <col min="25" max="25" width="31.42578125" style="8" bestFit="1" customWidth="1"/>
    <col min="26" max="27" width="25.140625" style="27" customWidth="1"/>
    <col min="28" max="29" width="63.28515625" style="8" customWidth="1"/>
    <col min="30" max="30" width="21.42578125" style="8" customWidth="1"/>
    <col min="31" max="31" width="11.5703125" style="8" bestFit="1" customWidth="1"/>
    <col min="32" max="16384" width="11.5703125" style="8"/>
  </cols>
  <sheetData>
    <row r="1" spans="2:34" ht="41.25" customHeight="1" x14ac:dyDescent="0.25">
      <c r="B1" s="1"/>
      <c r="C1" s="2"/>
      <c r="D1" s="2"/>
      <c r="E1" s="3"/>
      <c r="F1" s="4" t="s">
        <v>0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6"/>
      <c r="AC1" s="7" t="s">
        <v>1</v>
      </c>
    </row>
    <row r="2" spans="2:34" ht="12.75" customHeight="1" x14ac:dyDescent="0.25">
      <c r="B2" s="9"/>
      <c r="C2" s="10"/>
      <c r="D2" s="10"/>
      <c r="E2" s="11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C2" s="15" t="s">
        <v>2</v>
      </c>
    </row>
    <row r="3" spans="2:34" ht="23.25" customHeight="1" thickBot="1" x14ac:dyDescent="0.3">
      <c r="B3" s="16"/>
      <c r="C3" s="17"/>
      <c r="D3" s="17"/>
      <c r="E3" s="18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1"/>
      <c r="AC3" s="22" t="s">
        <v>3</v>
      </c>
    </row>
    <row r="4" spans="2:34" ht="18.600000000000001" customHeight="1" thickBot="1" x14ac:dyDescent="0.3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4"/>
    </row>
    <row r="5" spans="2:34" ht="18.75" thickBot="1" x14ac:dyDescent="0.3">
      <c r="M5" s="26" t="s">
        <v>4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AD5" s="28"/>
    </row>
    <row r="6" spans="2:34" ht="30" customHeight="1" thickBot="1" x14ac:dyDescent="0.3">
      <c r="B6" s="29" t="s">
        <v>5</v>
      </c>
      <c r="C6" s="29" t="s">
        <v>6</v>
      </c>
      <c r="D6" s="29" t="s">
        <v>7</v>
      </c>
      <c r="E6" s="30" t="s">
        <v>8</v>
      </c>
      <c r="F6" s="30" t="s">
        <v>9</v>
      </c>
      <c r="G6" s="30" t="s">
        <v>10</v>
      </c>
      <c r="H6" s="31" t="s">
        <v>11</v>
      </c>
      <c r="I6" s="32" t="s">
        <v>12</v>
      </c>
      <c r="J6" s="32" t="s">
        <v>13</v>
      </c>
      <c r="K6" s="32"/>
      <c r="L6" s="32"/>
      <c r="M6" s="33" t="s">
        <v>14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4"/>
      <c r="Y6" s="35" t="s">
        <v>15</v>
      </c>
      <c r="Z6" s="36" t="s">
        <v>16</v>
      </c>
      <c r="AA6" s="36" t="s">
        <v>16</v>
      </c>
      <c r="AB6" s="31" t="s">
        <v>17</v>
      </c>
      <c r="AC6" s="35"/>
    </row>
    <row r="7" spans="2:34" s="50" customFormat="1" ht="15" customHeight="1" thickBot="1" x14ac:dyDescent="0.3">
      <c r="B7" s="37"/>
      <c r="C7" s="37"/>
      <c r="D7" s="37"/>
      <c r="E7" s="38"/>
      <c r="F7" s="38"/>
      <c r="G7" s="39"/>
      <c r="H7" s="40"/>
      <c r="I7" s="32"/>
      <c r="J7" s="41" t="s">
        <v>18</v>
      </c>
      <c r="K7" s="41" t="s">
        <v>19</v>
      </c>
      <c r="L7" s="41" t="s">
        <v>20</v>
      </c>
      <c r="M7" s="42" t="s">
        <v>21</v>
      </c>
      <c r="N7" s="43" t="s">
        <v>22</v>
      </c>
      <c r="O7" s="43" t="s">
        <v>23</v>
      </c>
      <c r="P7" s="43" t="s">
        <v>24</v>
      </c>
      <c r="Q7" s="43" t="s">
        <v>25</v>
      </c>
      <c r="R7" s="43" t="s">
        <v>26</v>
      </c>
      <c r="S7" s="43" t="s">
        <v>27</v>
      </c>
      <c r="T7" s="43" t="s">
        <v>28</v>
      </c>
      <c r="U7" s="43" t="s">
        <v>29</v>
      </c>
      <c r="V7" s="43" t="s">
        <v>30</v>
      </c>
      <c r="W7" s="43" t="s">
        <v>31</v>
      </c>
      <c r="X7" s="44" t="s">
        <v>32</v>
      </c>
      <c r="Y7" s="45"/>
      <c r="Z7" s="46"/>
      <c r="AA7" s="46"/>
      <c r="AB7" s="47"/>
      <c r="AC7" s="45"/>
      <c r="AD7" s="48"/>
      <c r="AE7" s="49"/>
      <c r="AF7" s="49"/>
      <c r="AG7" s="49"/>
      <c r="AH7" s="49"/>
    </row>
    <row r="8" spans="2:34" s="64" customFormat="1" ht="78.75" customHeight="1" x14ac:dyDescent="0.25">
      <c r="B8" s="51" t="s">
        <v>33</v>
      </c>
      <c r="C8" s="52">
        <v>1</v>
      </c>
      <c r="D8" s="53" t="s">
        <v>34</v>
      </c>
      <c r="E8" s="54" t="s">
        <v>35</v>
      </c>
      <c r="F8" s="55"/>
      <c r="G8" s="55" t="s">
        <v>36</v>
      </c>
      <c r="H8" s="55">
        <v>23.04</v>
      </c>
      <c r="I8" s="55" t="s">
        <v>37</v>
      </c>
      <c r="J8" s="56" t="s">
        <v>38</v>
      </c>
      <c r="K8" s="57" t="s">
        <v>39</v>
      </c>
      <c r="L8" s="58" t="s">
        <v>40</v>
      </c>
      <c r="M8" s="59">
        <v>23.84</v>
      </c>
      <c r="N8" s="59">
        <v>23.82</v>
      </c>
      <c r="O8" s="59">
        <v>23.97</v>
      </c>
      <c r="P8" s="59">
        <v>23.89</v>
      </c>
      <c r="Q8" s="59">
        <v>23.84</v>
      </c>
      <c r="R8" s="59">
        <v>23.927144672468685</v>
      </c>
      <c r="S8" s="59">
        <v>23.906273723031866</v>
      </c>
      <c r="T8" s="59">
        <v>23.832761003715227</v>
      </c>
      <c r="U8" s="59">
        <v>23.87</v>
      </c>
      <c r="V8" s="59">
        <v>23.95</v>
      </c>
      <c r="W8" s="59">
        <v>23.93</v>
      </c>
      <c r="X8" s="59">
        <v>23.99</v>
      </c>
      <c r="Y8" s="60">
        <f t="shared" ref="Y8:Y29" si="0">AVERAGE(M8:X8)</f>
        <v>23.897181616601316</v>
      </c>
      <c r="Z8" s="61">
        <f t="shared" ref="Z8:Z13" si="1">+IF(Y8&lt;H8,Y8/H8,1)</f>
        <v>1</v>
      </c>
      <c r="AA8" s="61">
        <f>+IFERROR(Z8,"")</f>
        <v>1</v>
      </c>
      <c r="AB8" s="62"/>
      <c r="AC8" s="62"/>
      <c r="AD8" s="63"/>
      <c r="AE8" s="63"/>
      <c r="AF8" s="63"/>
      <c r="AG8" s="63"/>
      <c r="AH8" s="63"/>
    </row>
    <row r="9" spans="2:34" s="64" customFormat="1" ht="78.75" customHeight="1" thickBot="1" x14ac:dyDescent="0.3">
      <c r="B9" s="65"/>
      <c r="C9" s="66">
        <v>1</v>
      </c>
      <c r="D9" s="53" t="s">
        <v>41</v>
      </c>
      <c r="E9" s="54" t="s">
        <v>35</v>
      </c>
      <c r="F9" s="55"/>
      <c r="G9" s="55" t="s">
        <v>42</v>
      </c>
      <c r="H9" s="55">
        <v>0.5</v>
      </c>
      <c r="I9" s="55" t="s">
        <v>43</v>
      </c>
      <c r="J9" s="67" t="s">
        <v>44</v>
      </c>
      <c r="K9" s="68" t="s">
        <v>45</v>
      </c>
      <c r="L9" s="69" t="s">
        <v>46</v>
      </c>
      <c r="M9" s="70">
        <v>4.4655198077700048E-2</v>
      </c>
      <c r="N9" s="70">
        <v>2.9770132051800031E-2</v>
      </c>
      <c r="O9" s="70">
        <v>9.5689710166500103E-3</v>
      </c>
      <c r="P9" s="70">
        <v>2.3390818040700024E-2</v>
      </c>
      <c r="Q9" s="70">
        <v>1.3821847024050014E-2</v>
      </c>
      <c r="R9" s="71">
        <v>3.7212665064750038E-2</v>
      </c>
      <c r="S9" s="72">
        <v>4.2528760074000041E-2</v>
      </c>
      <c r="T9" s="72">
        <v>2.3390818040700024E-2</v>
      </c>
      <c r="U9" s="72">
        <v>2.0201161035150021E-2</v>
      </c>
      <c r="V9" s="72">
        <v>2.2327599038850024E-2</v>
      </c>
      <c r="W9" s="72">
        <v>2.2327599038850024E-2</v>
      </c>
      <c r="X9" s="73">
        <v>7.4425330129500077E-3</v>
      </c>
      <c r="Y9" s="60">
        <f>AVERAGE(M9:X9)</f>
        <v>2.4719841793012523E-2</v>
      </c>
      <c r="Z9" s="74">
        <f>+IF(Y9&gt;H9,1-(Y9-H9)/Y9,1)</f>
        <v>1</v>
      </c>
      <c r="AA9" s="61">
        <f>+IFERROR(Z9,"")</f>
        <v>1</v>
      </c>
      <c r="AB9" s="62"/>
      <c r="AC9" s="62"/>
      <c r="AD9" s="63"/>
      <c r="AE9" s="63"/>
      <c r="AF9" s="63"/>
      <c r="AG9" s="63"/>
      <c r="AH9" s="63"/>
    </row>
    <row r="10" spans="2:34" s="64" customFormat="1" ht="78.75" customHeight="1" x14ac:dyDescent="0.25">
      <c r="B10" s="65"/>
      <c r="C10" s="66">
        <v>1</v>
      </c>
      <c r="D10" s="53" t="s">
        <v>47</v>
      </c>
      <c r="E10" s="54" t="s">
        <v>35</v>
      </c>
      <c r="F10" s="55"/>
      <c r="G10" s="55" t="s">
        <v>36</v>
      </c>
      <c r="H10" s="55">
        <v>0.96</v>
      </c>
      <c r="I10" s="55" t="s">
        <v>37</v>
      </c>
      <c r="J10" s="67" t="s">
        <v>48</v>
      </c>
      <c r="K10" s="68" t="s">
        <v>49</v>
      </c>
      <c r="L10" s="69" t="s">
        <v>50</v>
      </c>
      <c r="M10" s="75">
        <v>0</v>
      </c>
      <c r="N10" s="76">
        <v>0</v>
      </c>
      <c r="O10" s="76">
        <v>0</v>
      </c>
      <c r="P10" s="76">
        <v>0</v>
      </c>
      <c r="Q10" s="77">
        <v>6.2601771786944968E-2</v>
      </c>
      <c r="R10" s="59">
        <v>0</v>
      </c>
      <c r="S10" s="59">
        <v>0</v>
      </c>
      <c r="T10" s="59">
        <v>0</v>
      </c>
      <c r="U10" s="59">
        <v>0</v>
      </c>
      <c r="V10" s="78">
        <v>0</v>
      </c>
      <c r="W10" s="78">
        <v>0</v>
      </c>
      <c r="X10" s="78">
        <v>0</v>
      </c>
      <c r="Y10" s="60">
        <f>AVERAGE(M10:X10)</f>
        <v>5.2168143155787473E-3</v>
      </c>
      <c r="Z10" s="74">
        <f>+IF(Y10&gt;H10,1-(Y10-H10)/Y10,1)</f>
        <v>1</v>
      </c>
      <c r="AA10" s="61">
        <f t="shared" ref="AA10:AA73" si="2">+IFERROR(Z10,"")</f>
        <v>1</v>
      </c>
      <c r="AB10" s="62"/>
      <c r="AC10" s="62"/>
      <c r="AD10" s="63"/>
      <c r="AE10" s="63"/>
      <c r="AF10" s="63"/>
      <c r="AG10" s="63"/>
      <c r="AH10" s="63"/>
    </row>
    <row r="11" spans="2:34" s="64" customFormat="1" ht="78.75" customHeight="1" x14ac:dyDescent="0.25">
      <c r="B11" s="65"/>
      <c r="C11" s="66">
        <v>1</v>
      </c>
      <c r="D11" s="53" t="s">
        <v>51</v>
      </c>
      <c r="E11" s="54" t="s">
        <v>35</v>
      </c>
      <c r="F11" s="55"/>
      <c r="G11" s="55" t="s">
        <v>52</v>
      </c>
      <c r="H11" s="55">
        <v>0.4</v>
      </c>
      <c r="I11" s="55" t="s">
        <v>43</v>
      </c>
      <c r="J11" s="67" t="s">
        <v>53</v>
      </c>
      <c r="K11" s="68">
        <v>0.4</v>
      </c>
      <c r="L11" s="69" t="s">
        <v>54</v>
      </c>
      <c r="M11" s="79">
        <v>4.3</v>
      </c>
      <c r="N11" s="79">
        <v>4.3</v>
      </c>
      <c r="O11" s="79">
        <v>4.3</v>
      </c>
      <c r="P11" s="79">
        <v>4.3</v>
      </c>
      <c r="Q11" s="79">
        <v>4.3</v>
      </c>
      <c r="R11" s="79">
        <v>4.3</v>
      </c>
      <c r="S11" s="79">
        <v>4.3</v>
      </c>
      <c r="T11" s="79">
        <v>4.3</v>
      </c>
      <c r="U11" s="79">
        <v>4.3</v>
      </c>
      <c r="V11" s="79">
        <v>4.3</v>
      </c>
      <c r="W11" s="79">
        <v>4.3</v>
      </c>
      <c r="X11" s="79">
        <v>4.3</v>
      </c>
      <c r="Y11" s="60">
        <f>AVERAGE(M11:X11)</f>
        <v>4.2999999999999989</v>
      </c>
      <c r="Z11" s="61">
        <f t="shared" si="1"/>
        <v>1</v>
      </c>
      <c r="AA11" s="61">
        <f t="shared" si="2"/>
        <v>1</v>
      </c>
      <c r="AB11" s="62"/>
      <c r="AC11" s="62"/>
      <c r="AD11" s="63"/>
      <c r="AE11" s="63"/>
      <c r="AF11" s="63"/>
      <c r="AG11" s="63"/>
      <c r="AH11" s="63"/>
    </row>
    <row r="12" spans="2:34" s="64" customFormat="1" ht="78.75" customHeight="1" x14ac:dyDescent="0.25">
      <c r="B12" s="65"/>
      <c r="C12" s="66">
        <v>1</v>
      </c>
      <c r="D12" s="53" t="s">
        <v>55</v>
      </c>
      <c r="E12" s="54" t="s">
        <v>56</v>
      </c>
      <c r="F12" s="55" t="s">
        <v>57</v>
      </c>
      <c r="G12" s="55" t="s">
        <v>58</v>
      </c>
      <c r="H12" s="80">
        <v>0.98</v>
      </c>
      <c r="I12" s="80" t="s">
        <v>37</v>
      </c>
      <c r="J12" s="56" t="s">
        <v>59</v>
      </c>
      <c r="K12" s="57" t="s">
        <v>60</v>
      </c>
      <c r="L12" s="58" t="s">
        <v>61</v>
      </c>
      <c r="M12" s="81">
        <v>0.9</v>
      </c>
      <c r="N12" s="81">
        <v>0.9</v>
      </c>
      <c r="O12" s="81">
        <v>0.9</v>
      </c>
      <c r="P12" s="81">
        <v>0.9</v>
      </c>
      <c r="Q12" s="81">
        <v>0.91</v>
      </c>
      <c r="R12" s="81">
        <v>0.91</v>
      </c>
      <c r="S12" s="81">
        <v>0.92</v>
      </c>
      <c r="T12" s="81">
        <v>0.92</v>
      </c>
      <c r="U12" s="81">
        <v>0.92</v>
      </c>
      <c r="V12" s="81">
        <v>0.93</v>
      </c>
      <c r="W12" s="81">
        <v>0.93</v>
      </c>
      <c r="X12" s="81">
        <v>0.93</v>
      </c>
      <c r="Y12" s="82">
        <f>AVERAGE(M12:X12)</f>
        <v>0.91416666666666657</v>
      </c>
      <c r="Z12" s="61">
        <f t="shared" si="1"/>
        <v>0.93282312925170063</v>
      </c>
      <c r="AA12" s="61">
        <f t="shared" si="2"/>
        <v>0.93282312925170063</v>
      </c>
      <c r="AB12" s="62"/>
      <c r="AC12" s="62"/>
      <c r="AD12" s="63"/>
      <c r="AE12" s="63"/>
      <c r="AF12" s="63"/>
      <c r="AG12"/>
      <c r="AH12" s="63"/>
    </row>
    <row r="13" spans="2:34" s="64" customFormat="1" ht="78.75" customHeight="1" thickBot="1" x14ac:dyDescent="0.3">
      <c r="B13" s="65"/>
      <c r="C13" s="66">
        <v>1</v>
      </c>
      <c r="D13" s="53" t="s">
        <v>62</v>
      </c>
      <c r="E13" s="54" t="s">
        <v>63</v>
      </c>
      <c r="F13" s="83" t="s">
        <v>64</v>
      </c>
      <c r="G13" s="83" t="s">
        <v>58</v>
      </c>
      <c r="H13" s="84">
        <v>0.95</v>
      </c>
      <c r="I13" s="84" t="s">
        <v>37</v>
      </c>
      <c r="J13" s="56" t="s">
        <v>65</v>
      </c>
      <c r="K13" s="57" t="s">
        <v>66</v>
      </c>
      <c r="L13" s="58" t="s">
        <v>67</v>
      </c>
      <c r="M13" s="76">
        <v>95.276265499999994</v>
      </c>
      <c r="N13" s="76">
        <v>95.952751199999994</v>
      </c>
      <c r="O13" s="76">
        <v>95.627850600000002</v>
      </c>
      <c r="P13" s="76">
        <v>94.892349300000006</v>
      </c>
      <c r="Q13" s="76">
        <v>95.181682899999998</v>
      </c>
      <c r="R13" s="85">
        <v>96.92</v>
      </c>
      <c r="S13" s="76">
        <v>96.92</v>
      </c>
      <c r="T13" s="76">
        <v>94.61</v>
      </c>
      <c r="U13" s="76">
        <v>92.91</v>
      </c>
      <c r="V13" s="76">
        <v>93.528999999999996</v>
      </c>
      <c r="W13" s="76">
        <v>94.393000000000001</v>
      </c>
      <c r="X13" s="86">
        <v>95.007000000000005</v>
      </c>
      <c r="Y13" s="87">
        <f t="shared" si="0"/>
        <v>95.101658291666652</v>
      </c>
      <c r="Z13" s="61">
        <f t="shared" si="1"/>
        <v>1</v>
      </c>
      <c r="AA13" s="61">
        <f t="shared" si="2"/>
        <v>1</v>
      </c>
      <c r="AB13" s="62"/>
      <c r="AC13" s="62"/>
      <c r="AD13" s="63"/>
      <c r="AE13" s="63"/>
      <c r="AF13" s="63"/>
      <c r="AG13" s="63"/>
      <c r="AH13" s="63"/>
    </row>
    <row r="14" spans="2:34" s="64" customFormat="1" ht="107.25" customHeight="1" x14ac:dyDescent="0.25">
      <c r="B14" s="65"/>
      <c r="C14" s="66">
        <v>1</v>
      </c>
      <c r="D14" s="53" t="s">
        <v>68</v>
      </c>
      <c r="E14" s="54" t="s">
        <v>69</v>
      </c>
      <c r="F14" s="55" t="s">
        <v>70</v>
      </c>
      <c r="G14" s="55" t="s">
        <v>58</v>
      </c>
      <c r="H14" s="88">
        <v>1E-3</v>
      </c>
      <c r="I14" s="88" t="s">
        <v>37</v>
      </c>
      <c r="J14" s="56" t="s">
        <v>71</v>
      </c>
      <c r="K14" s="57" t="s">
        <v>72</v>
      </c>
      <c r="L14" s="58" t="s">
        <v>73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1">
        <f t="shared" si="0"/>
        <v>0</v>
      </c>
      <c r="Z14" s="74">
        <f>+IF(Y14&gt;H14,1-(Y14-H14)/Y14,1)</f>
        <v>1</v>
      </c>
      <c r="AA14" s="61">
        <f t="shared" si="2"/>
        <v>1</v>
      </c>
      <c r="AB14" s="62"/>
      <c r="AC14" s="62"/>
      <c r="AD14" s="63"/>
      <c r="AE14" s="63"/>
      <c r="AF14" s="63"/>
      <c r="AG14" s="63"/>
      <c r="AH14" s="63"/>
    </row>
    <row r="15" spans="2:34" s="64" customFormat="1" ht="107.25" customHeight="1" x14ac:dyDescent="0.25">
      <c r="B15" s="65"/>
      <c r="C15" s="66">
        <v>1</v>
      </c>
      <c r="D15" s="53" t="s">
        <v>74</v>
      </c>
      <c r="E15" s="92" t="s">
        <v>63</v>
      </c>
      <c r="F15" s="93" t="s">
        <v>75</v>
      </c>
      <c r="G15" s="93" t="s">
        <v>76</v>
      </c>
      <c r="H15" s="94">
        <v>11.32</v>
      </c>
      <c r="I15" s="94" t="s">
        <v>37</v>
      </c>
      <c r="J15" s="95" t="s">
        <v>77</v>
      </c>
      <c r="K15" s="68" t="s">
        <v>78</v>
      </c>
      <c r="L15" s="96" t="s">
        <v>79</v>
      </c>
      <c r="M15" s="97">
        <v>11.58</v>
      </c>
      <c r="N15" s="97">
        <v>9.11</v>
      </c>
      <c r="O15" s="98">
        <v>10.35</v>
      </c>
      <c r="P15" s="98">
        <v>10.85</v>
      </c>
      <c r="Q15" s="98">
        <v>10.58</v>
      </c>
      <c r="R15" s="98">
        <v>11.15</v>
      </c>
      <c r="S15" s="98">
        <v>11.74</v>
      </c>
      <c r="T15" s="98">
        <v>11.34</v>
      </c>
      <c r="U15" s="98">
        <v>10.6</v>
      </c>
      <c r="V15" s="60">
        <v>11.51</v>
      </c>
      <c r="W15" s="60">
        <v>11.57</v>
      </c>
      <c r="X15" s="60">
        <v>11.3</v>
      </c>
      <c r="Y15" s="99">
        <f t="shared" si="0"/>
        <v>10.973333333333334</v>
      </c>
      <c r="Z15" s="74">
        <f>+IF(Y15&gt;H15,1-(Y15-H15)/Y15,1)</f>
        <v>1</v>
      </c>
      <c r="AA15" s="61">
        <f t="shared" si="2"/>
        <v>1</v>
      </c>
      <c r="AD15" s="63"/>
      <c r="AE15" s="63"/>
      <c r="AF15" s="63"/>
      <c r="AG15" s="63"/>
      <c r="AH15" s="63"/>
    </row>
    <row r="16" spans="2:34" s="64" customFormat="1" ht="78.75" customHeight="1" thickBot="1" x14ac:dyDescent="0.3">
      <c r="B16" s="65"/>
      <c r="C16" s="66">
        <v>1</v>
      </c>
      <c r="D16" s="100" t="s">
        <v>80</v>
      </c>
      <c r="E16" s="101" t="s">
        <v>81</v>
      </c>
      <c r="F16" s="102" t="s">
        <v>82</v>
      </c>
      <c r="G16" s="102" t="s">
        <v>83</v>
      </c>
      <c r="H16" s="102">
        <v>0</v>
      </c>
      <c r="I16" s="103" t="s">
        <v>37</v>
      </c>
      <c r="J16" s="56" t="s">
        <v>84</v>
      </c>
      <c r="K16" s="57" t="s">
        <v>85</v>
      </c>
      <c r="L16" s="104" t="s">
        <v>86</v>
      </c>
      <c r="M16" s="105">
        <v>15</v>
      </c>
      <c r="N16" s="105">
        <v>15</v>
      </c>
      <c r="O16" s="105">
        <v>15</v>
      </c>
      <c r="P16" s="105">
        <v>15</v>
      </c>
      <c r="Q16" s="105">
        <v>15</v>
      </c>
      <c r="R16" s="105">
        <v>15</v>
      </c>
      <c r="S16" s="105">
        <v>15</v>
      </c>
      <c r="T16" s="105">
        <v>15</v>
      </c>
      <c r="U16" s="105">
        <v>15</v>
      </c>
      <c r="V16" s="105">
        <v>15</v>
      </c>
      <c r="W16" s="105">
        <v>15</v>
      </c>
      <c r="X16" s="105">
        <v>15</v>
      </c>
      <c r="Y16" s="106">
        <f t="shared" si="0"/>
        <v>15</v>
      </c>
      <c r="Z16" s="107">
        <f>+IF(Y16&gt;H16,1-Y16/100,1)</f>
        <v>0.85</v>
      </c>
      <c r="AA16" s="61">
        <f t="shared" si="2"/>
        <v>0.85</v>
      </c>
      <c r="AD16" s="63"/>
      <c r="AE16" s="63"/>
      <c r="AF16" s="63"/>
      <c r="AG16" s="63"/>
      <c r="AH16" s="63"/>
    </row>
    <row r="17" spans="2:34" s="64" customFormat="1" ht="78.75" customHeight="1" x14ac:dyDescent="0.25">
      <c r="B17" s="65"/>
      <c r="C17" s="66">
        <v>1</v>
      </c>
      <c r="D17" s="108" t="s">
        <v>87</v>
      </c>
      <c r="E17" s="54" t="s">
        <v>81</v>
      </c>
      <c r="F17" s="103"/>
      <c r="G17" s="103" t="s">
        <v>88</v>
      </c>
      <c r="H17" s="103" t="s">
        <v>89</v>
      </c>
      <c r="I17" s="103" t="s">
        <v>37</v>
      </c>
      <c r="J17" s="56" t="s">
        <v>90</v>
      </c>
      <c r="K17" s="57" t="s">
        <v>91</v>
      </c>
      <c r="L17" s="58" t="s">
        <v>92</v>
      </c>
      <c r="M17" s="109">
        <v>7.24</v>
      </c>
      <c r="N17" s="109">
        <v>7.86</v>
      </c>
      <c r="O17" s="109">
        <v>11.28</v>
      </c>
      <c r="P17" s="109">
        <v>15.86</v>
      </c>
      <c r="Q17" s="109">
        <v>11.69</v>
      </c>
      <c r="R17" s="110">
        <v>7.96</v>
      </c>
      <c r="S17" s="110">
        <v>13</v>
      </c>
      <c r="T17" s="110">
        <v>7.72</v>
      </c>
      <c r="U17" s="110">
        <v>14.01</v>
      </c>
      <c r="V17" s="110">
        <v>10.87</v>
      </c>
      <c r="W17" s="110">
        <v>7.24</v>
      </c>
      <c r="X17" s="111">
        <v>7.24</v>
      </c>
      <c r="Y17" s="112">
        <f t="shared" si="0"/>
        <v>10.164166666666667</v>
      </c>
      <c r="Z17" s="74">
        <f>+IF(Y17&gt;H17,1-(Y17-H17)/Y17,1)</f>
        <v>1</v>
      </c>
      <c r="AA17" s="61">
        <f>+IFERROR(Z17,"")</f>
        <v>1</v>
      </c>
      <c r="AB17" s="113" t="s">
        <v>93</v>
      </c>
      <c r="AC17" s="114">
        <f>SUM(AA8:AA18)/11</f>
        <v>0.98025664811379098</v>
      </c>
      <c r="AD17" s="63"/>
      <c r="AE17" s="63"/>
      <c r="AF17" s="63"/>
      <c r="AG17" s="63"/>
      <c r="AH17" s="63"/>
    </row>
    <row r="18" spans="2:34" s="64" customFormat="1" ht="78.75" customHeight="1" thickBot="1" x14ac:dyDescent="0.3">
      <c r="B18" s="115"/>
      <c r="C18" s="116">
        <v>1</v>
      </c>
      <c r="D18" s="108" t="s">
        <v>94</v>
      </c>
      <c r="E18" s="54" t="s">
        <v>81</v>
      </c>
      <c r="F18" s="103"/>
      <c r="G18" s="103" t="s">
        <v>58</v>
      </c>
      <c r="H18" s="103" t="s">
        <v>95</v>
      </c>
      <c r="I18" s="103" t="s">
        <v>37</v>
      </c>
      <c r="J18" s="56" t="s">
        <v>96</v>
      </c>
      <c r="K18" s="57" t="s">
        <v>97</v>
      </c>
      <c r="L18" s="58" t="s">
        <v>98</v>
      </c>
      <c r="M18" s="117">
        <v>0.996</v>
      </c>
      <c r="N18" s="117">
        <v>0.92900000000000005</v>
      </c>
      <c r="O18" s="117">
        <v>1.04</v>
      </c>
      <c r="P18" s="117">
        <v>1.012</v>
      </c>
      <c r="Q18" s="117">
        <v>0.95799999999999996</v>
      </c>
      <c r="R18" s="118">
        <v>1.0840000000000001</v>
      </c>
      <c r="S18" s="118">
        <v>0.98099999999999998</v>
      </c>
      <c r="T18" s="118">
        <v>1.0189999999999999</v>
      </c>
      <c r="U18" s="118">
        <v>0.998</v>
      </c>
      <c r="V18" s="118">
        <v>0.97599999999999998</v>
      </c>
      <c r="W18" s="118">
        <v>1.083</v>
      </c>
      <c r="X18" s="118">
        <v>1.05</v>
      </c>
      <c r="Y18" s="119">
        <f t="shared" si="0"/>
        <v>1.0105</v>
      </c>
      <c r="Z18" s="74">
        <f>+IF(Y18&gt;H18,1-(Y18-H18)/Y18,1)</f>
        <v>1</v>
      </c>
      <c r="AA18" s="61">
        <f t="shared" si="2"/>
        <v>1</v>
      </c>
      <c r="AB18" s="120"/>
      <c r="AC18" s="121"/>
      <c r="AD18" s="63"/>
      <c r="AE18" s="63"/>
      <c r="AF18" s="63"/>
      <c r="AG18" s="63"/>
      <c r="AH18" s="63"/>
    </row>
    <row r="19" spans="2:34" s="64" customFormat="1" ht="65.25" customHeight="1" x14ac:dyDescent="0.25">
      <c r="B19" s="122" t="s">
        <v>99</v>
      </c>
      <c r="C19" s="123">
        <v>2</v>
      </c>
      <c r="D19" s="54" t="s">
        <v>100</v>
      </c>
      <c r="E19" s="54" t="s">
        <v>101</v>
      </c>
      <c r="F19" s="55" t="s">
        <v>102</v>
      </c>
      <c r="G19" s="55" t="s">
        <v>58</v>
      </c>
      <c r="H19" s="124">
        <v>0.52</v>
      </c>
      <c r="I19" s="124" t="s">
        <v>103</v>
      </c>
      <c r="J19" s="67" t="s">
        <v>104</v>
      </c>
      <c r="K19" s="68" t="s">
        <v>105</v>
      </c>
      <c r="L19" s="96" t="s">
        <v>106</v>
      </c>
      <c r="M19" s="125"/>
      <c r="N19" s="125"/>
      <c r="O19" s="125"/>
      <c r="P19" s="125"/>
      <c r="Q19" s="125"/>
      <c r="R19" s="125"/>
      <c r="S19" s="126">
        <v>1</v>
      </c>
      <c r="T19" s="127"/>
      <c r="U19" s="128"/>
      <c r="V19" s="129"/>
      <c r="W19" s="130"/>
      <c r="X19" s="130"/>
      <c r="Y19" s="87">
        <f>AVERAGE(M19:X19)</f>
        <v>1</v>
      </c>
      <c r="Z19" s="61">
        <f>+IF(Y19&lt;H19,Y19/H19,1)</f>
        <v>1</v>
      </c>
      <c r="AA19" s="61">
        <f>+IFERROR(Z19,"")</f>
        <v>1</v>
      </c>
      <c r="AB19" s="131"/>
      <c r="AC19" s="132"/>
      <c r="AD19" s="63"/>
      <c r="AE19" s="63"/>
      <c r="AF19" s="63"/>
      <c r="AG19" s="63"/>
      <c r="AH19" s="63"/>
    </row>
    <row r="20" spans="2:34" s="64" customFormat="1" ht="65.25" customHeight="1" x14ac:dyDescent="0.25">
      <c r="B20" s="133"/>
      <c r="C20" s="123">
        <v>2</v>
      </c>
      <c r="D20" s="54" t="s">
        <v>107</v>
      </c>
      <c r="E20" s="54" t="s">
        <v>56</v>
      </c>
      <c r="F20" s="55" t="s">
        <v>108</v>
      </c>
      <c r="G20" s="55" t="s">
        <v>58</v>
      </c>
      <c r="H20" s="124">
        <v>0.95</v>
      </c>
      <c r="I20" s="124" t="s">
        <v>37</v>
      </c>
      <c r="J20" s="67" t="s">
        <v>109</v>
      </c>
      <c r="K20" s="68" t="s">
        <v>110</v>
      </c>
      <c r="L20" s="96" t="s">
        <v>61</v>
      </c>
      <c r="M20" s="126">
        <v>0.88</v>
      </c>
      <c r="N20" s="126">
        <v>0.88</v>
      </c>
      <c r="O20" s="134">
        <v>0.88</v>
      </c>
      <c r="P20" s="134">
        <v>0.88</v>
      </c>
      <c r="Q20" s="134">
        <v>0.88</v>
      </c>
      <c r="R20" s="134">
        <v>0.89</v>
      </c>
      <c r="S20" s="134">
        <v>0.89</v>
      </c>
      <c r="T20" s="134">
        <v>0.9</v>
      </c>
      <c r="U20" s="126">
        <v>0.9</v>
      </c>
      <c r="V20" s="126">
        <v>0.9</v>
      </c>
      <c r="W20" s="126">
        <v>0.91</v>
      </c>
      <c r="X20" s="126">
        <v>0.91</v>
      </c>
      <c r="Y20" s="135">
        <f t="shared" si="0"/>
        <v>0.89166666666666672</v>
      </c>
      <c r="Z20" s="61">
        <f>+IF(Y20&lt;H20,Y20/H20,1)</f>
        <v>0.93859649122807032</v>
      </c>
      <c r="AA20" s="61">
        <f t="shared" si="2"/>
        <v>0.93859649122807032</v>
      </c>
      <c r="AB20" s="136"/>
      <c r="AC20" s="137"/>
      <c r="AD20" s="63"/>
      <c r="AE20" s="63"/>
      <c r="AF20" s="63"/>
      <c r="AG20" s="63"/>
      <c r="AH20" s="63"/>
    </row>
    <row r="21" spans="2:34" s="64" customFormat="1" ht="90.75" customHeight="1" x14ac:dyDescent="0.25">
      <c r="B21" s="133"/>
      <c r="C21" s="123">
        <v>2</v>
      </c>
      <c r="D21" s="54" t="s">
        <v>111</v>
      </c>
      <c r="E21" s="54" t="s">
        <v>112</v>
      </c>
      <c r="F21" s="55" t="s">
        <v>113</v>
      </c>
      <c r="G21" s="55" t="s">
        <v>114</v>
      </c>
      <c r="H21" s="138">
        <v>90</v>
      </c>
      <c r="I21" s="124" t="s">
        <v>37</v>
      </c>
      <c r="J21" s="67" t="s">
        <v>115</v>
      </c>
      <c r="K21" s="68"/>
      <c r="L21" s="69" t="s">
        <v>95</v>
      </c>
      <c r="M21" s="139">
        <v>90</v>
      </c>
      <c r="N21" s="139">
        <v>62</v>
      </c>
      <c r="O21" s="139">
        <v>47</v>
      </c>
      <c r="P21" s="139">
        <v>65</v>
      </c>
      <c r="Q21" s="140">
        <v>66</v>
      </c>
      <c r="R21" s="139">
        <v>68</v>
      </c>
      <c r="S21" s="140">
        <v>20</v>
      </c>
      <c r="T21" s="139">
        <v>20</v>
      </c>
      <c r="U21" s="139">
        <v>86</v>
      </c>
      <c r="V21" s="139">
        <v>88</v>
      </c>
      <c r="W21" s="139">
        <v>45</v>
      </c>
      <c r="X21" s="139">
        <v>88</v>
      </c>
      <c r="Y21" s="141">
        <f t="shared" si="0"/>
        <v>62.083333333333336</v>
      </c>
      <c r="Z21" s="74">
        <f>+IF(Y21&gt;H21,1-(Y21-H21)/Y21,1)</f>
        <v>1</v>
      </c>
      <c r="AA21" s="61">
        <f t="shared" si="2"/>
        <v>1</v>
      </c>
      <c r="AB21" s="136"/>
      <c r="AC21" s="137"/>
      <c r="AD21" s="63"/>
      <c r="AE21" s="63"/>
      <c r="AF21" s="63"/>
      <c r="AG21" s="63"/>
      <c r="AH21" s="63"/>
    </row>
    <row r="22" spans="2:34" s="64" customFormat="1" ht="105.75" customHeight="1" x14ac:dyDescent="0.25">
      <c r="B22" s="133"/>
      <c r="C22" s="123">
        <v>2</v>
      </c>
      <c r="D22" s="54" t="s">
        <v>116</v>
      </c>
      <c r="E22" s="54" t="s">
        <v>112</v>
      </c>
      <c r="F22" s="55" t="s">
        <v>117</v>
      </c>
      <c r="G22" s="55" t="s">
        <v>114</v>
      </c>
      <c r="H22" s="142">
        <v>90</v>
      </c>
      <c r="I22" s="124" t="s">
        <v>37</v>
      </c>
      <c r="J22" s="67" t="s">
        <v>115</v>
      </c>
      <c r="K22" s="68"/>
      <c r="L22" s="69" t="s">
        <v>95</v>
      </c>
      <c r="M22" s="143">
        <v>160</v>
      </c>
      <c r="N22" s="144">
        <v>160</v>
      </c>
      <c r="O22" s="139">
        <v>150</v>
      </c>
      <c r="P22" s="145">
        <v>125</v>
      </c>
      <c r="Q22" s="145">
        <v>135</v>
      </c>
      <c r="R22" s="145">
        <v>140</v>
      </c>
      <c r="S22" s="145">
        <v>181</v>
      </c>
      <c r="T22" s="145">
        <v>170</v>
      </c>
      <c r="U22" s="145">
        <v>181</v>
      </c>
      <c r="V22" s="145">
        <v>181</v>
      </c>
      <c r="W22" s="145">
        <v>181</v>
      </c>
      <c r="X22" s="145">
        <v>133</v>
      </c>
      <c r="Y22" s="146">
        <f t="shared" si="0"/>
        <v>158.08333333333334</v>
      </c>
      <c r="Z22" s="74">
        <f>+IF(Y22&gt;H22,1-(Y22-H22)/Y22,1)</f>
        <v>0.56931997891407482</v>
      </c>
      <c r="AA22" s="61">
        <f t="shared" si="2"/>
        <v>0.56931997891407482</v>
      </c>
      <c r="AB22" s="136"/>
      <c r="AC22" s="137"/>
      <c r="AD22" s="63"/>
      <c r="AE22" s="63"/>
      <c r="AF22" s="63"/>
      <c r="AG22" s="63"/>
      <c r="AH22" s="63"/>
    </row>
    <row r="23" spans="2:34" s="64" customFormat="1" ht="96" customHeight="1" x14ac:dyDescent="0.25">
      <c r="B23" s="133"/>
      <c r="C23" s="123">
        <v>2</v>
      </c>
      <c r="D23" s="54" t="s">
        <v>118</v>
      </c>
      <c r="E23" s="54" t="s">
        <v>112</v>
      </c>
      <c r="F23" s="55" t="s">
        <v>119</v>
      </c>
      <c r="G23" s="55" t="s">
        <v>114</v>
      </c>
      <c r="H23" s="142">
        <v>90</v>
      </c>
      <c r="I23" s="124" t="s">
        <v>37</v>
      </c>
      <c r="J23" s="67" t="s">
        <v>115</v>
      </c>
      <c r="K23" s="68" t="s">
        <v>120</v>
      </c>
      <c r="L23" s="147" t="s">
        <v>121</v>
      </c>
      <c r="M23" s="145">
        <v>20</v>
      </c>
      <c r="N23" s="145">
        <v>36</v>
      </c>
      <c r="O23" s="145">
        <v>43</v>
      </c>
      <c r="P23" s="145">
        <v>44</v>
      </c>
      <c r="Q23" s="145">
        <v>43</v>
      </c>
      <c r="R23" s="140">
        <v>43</v>
      </c>
      <c r="S23" s="139">
        <v>25</v>
      </c>
      <c r="T23" s="140">
        <v>18</v>
      </c>
      <c r="U23" s="140">
        <v>30</v>
      </c>
      <c r="V23" s="140">
        <v>22</v>
      </c>
      <c r="W23" s="139">
        <v>16</v>
      </c>
      <c r="X23" s="140">
        <v>33</v>
      </c>
      <c r="Y23" s="146">
        <f t="shared" si="0"/>
        <v>31.083333333333332</v>
      </c>
      <c r="Z23" s="74">
        <f>+IF(Y23&gt;H23,1-(Y23-H23)/Y23,1)</f>
        <v>1</v>
      </c>
      <c r="AA23" s="61">
        <f t="shared" si="2"/>
        <v>1</v>
      </c>
      <c r="AB23" s="136"/>
      <c r="AC23" s="137"/>
      <c r="AD23" s="63"/>
      <c r="AE23" s="63"/>
      <c r="AF23" s="63"/>
      <c r="AG23" s="63"/>
      <c r="AH23" s="63"/>
    </row>
    <row r="24" spans="2:34" s="64" customFormat="1" ht="96" customHeight="1" x14ac:dyDescent="0.25">
      <c r="B24" s="133"/>
      <c r="C24" s="123">
        <v>2</v>
      </c>
      <c r="D24" s="54" t="s">
        <v>122</v>
      </c>
      <c r="E24" s="54" t="s">
        <v>112</v>
      </c>
      <c r="F24" s="55" t="s">
        <v>123</v>
      </c>
      <c r="G24" s="55" t="s">
        <v>114</v>
      </c>
      <c r="H24" s="142">
        <v>90</v>
      </c>
      <c r="I24" s="124" t="s">
        <v>37</v>
      </c>
      <c r="J24" s="67" t="s">
        <v>115</v>
      </c>
      <c r="K24" s="68" t="s">
        <v>120</v>
      </c>
      <c r="L24" s="147" t="s">
        <v>121</v>
      </c>
      <c r="M24" s="145">
        <v>73</v>
      </c>
      <c r="N24" s="145">
        <v>89</v>
      </c>
      <c r="O24" s="145">
        <v>90</v>
      </c>
      <c r="P24" s="145">
        <v>77</v>
      </c>
      <c r="Q24" s="145">
        <v>97</v>
      </c>
      <c r="R24" s="140">
        <v>101</v>
      </c>
      <c r="S24" s="139">
        <v>81</v>
      </c>
      <c r="T24" s="140">
        <v>69</v>
      </c>
      <c r="U24" s="140">
        <v>78</v>
      </c>
      <c r="V24" s="140">
        <v>99</v>
      </c>
      <c r="W24" s="139">
        <v>65</v>
      </c>
      <c r="X24" s="140">
        <v>121</v>
      </c>
      <c r="Y24" s="146">
        <f t="shared" si="0"/>
        <v>86.666666666666671</v>
      </c>
      <c r="Z24" s="74">
        <f>+IF(Y24&gt;H24,1-(Y24-H24)/Y24,1)</f>
        <v>1</v>
      </c>
      <c r="AA24" s="61">
        <f t="shared" si="2"/>
        <v>1</v>
      </c>
      <c r="AB24" s="136"/>
      <c r="AC24" s="137"/>
      <c r="AD24" s="63"/>
      <c r="AE24" s="63"/>
      <c r="AF24" s="63"/>
      <c r="AG24" s="63"/>
      <c r="AH24" s="63"/>
    </row>
    <row r="25" spans="2:34" s="64" customFormat="1" ht="72" customHeight="1" x14ac:dyDescent="0.25">
      <c r="B25" s="133"/>
      <c r="C25" s="123">
        <v>2</v>
      </c>
      <c r="D25" s="54" t="s">
        <v>124</v>
      </c>
      <c r="E25" s="54" t="s">
        <v>112</v>
      </c>
      <c r="F25" s="55" t="s">
        <v>125</v>
      </c>
      <c r="G25" s="55" t="s">
        <v>58</v>
      </c>
      <c r="H25" s="124">
        <v>0.5</v>
      </c>
      <c r="I25" s="124" t="s">
        <v>37</v>
      </c>
      <c r="J25" s="67" t="s">
        <v>126</v>
      </c>
      <c r="K25" s="68" t="s">
        <v>127</v>
      </c>
      <c r="L25" s="96" t="s">
        <v>128</v>
      </c>
      <c r="M25" s="127">
        <v>0.64749999999999996</v>
      </c>
      <c r="N25" s="127">
        <v>0.64490000000000003</v>
      </c>
      <c r="O25" s="127">
        <v>0.64100000000000001</v>
      </c>
      <c r="P25" s="127">
        <v>0.65029999999999999</v>
      </c>
      <c r="Q25" s="127">
        <v>0.62139999999999995</v>
      </c>
      <c r="R25" s="127">
        <v>0.65329999999999999</v>
      </c>
      <c r="S25" s="127">
        <v>0.64839999999999998</v>
      </c>
      <c r="T25" s="127">
        <v>0.64049999999999996</v>
      </c>
      <c r="U25" s="127">
        <v>0.64649999999999996</v>
      </c>
      <c r="V25" s="127">
        <v>0.64929999999999999</v>
      </c>
      <c r="W25" s="127">
        <v>0.65190000000000003</v>
      </c>
      <c r="X25" s="127">
        <v>0.65339999999999998</v>
      </c>
      <c r="Y25" s="148">
        <f t="shared" si="0"/>
        <v>0.64570000000000005</v>
      </c>
      <c r="Z25" s="61">
        <f t="shared" ref="Z25:Z35" si="3">+IF(Y25&lt;H25,Y25/H25,1)</f>
        <v>1</v>
      </c>
      <c r="AA25" s="61">
        <f t="shared" si="2"/>
        <v>1</v>
      </c>
      <c r="AB25" s="136"/>
      <c r="AC25" s="137"/>
      <c r="AD25" s="63"/>
      <c r="AE25" s="63"/>
      <c r="AF25" s="63"/>
      <c r="AG25" s="63"/>
      <c r="AH25" s="63"/>
    </row>
    <row r="26" spans="2:34" s="64" customFormat="1" ht="72" customHeight="1" x14ac:dyDescent="0.25">
      <c r="B26" s="133"/>
      <c r="C26" s="123"/>
      <c r="D26" s="54" t="s">
        <v>129</v>
      </c>
      <c r="E26" s="54" t="s">
        <v>112</v>
      </c>
      <c r="F26" s="55" t="s">
        <v>130</v>
      </c>
      <c r="G26" s="55" t="s">
        <v>58</v>
      </c>
      <c r="H26" s="124">
        <v>1</v>
      </c>
      <c r="I26" s="124" t="s">
        <v>131</v>
      </c>
      <c r="J26" s="67">
        <v>100</v>
      </c>
      <c r="K26" s="68">
        <v>0</v>
      </c>
      <c r="L26" s="96" t="s">
        <v>132</v>
      </c>
      <c r="M26" s="149">
        <v>1</v>
      </c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1"/>
      <c r="Y26" s="87">
        <f>AVERAGE(M26:X26)</f>
        <v>1</v>
      </c>
      <c r="Z26" s="61">
        <f t="shared" si="3"/>
        <v>1</v>
      </c>
      <c r="AA26" s="61">
        <f t="shared" si="2"/>
        <v>1</v>
      </c>
      <c r="AB26" s="136"/>
      <c r="AC26" s="137"/>
      <c r="AD26" s="63"/>
      <c r="AE26" s="63"/>
      <c r="AF26" s="63"/>
      <c r="AG26" s="63"/>
      <c r="AH26" s="63"/>
    </row>
    <row r="27" spans="2:34" s="64" customFormat="1" ht="84" customHeight="1" thickBot="1" x14ac:dyDescent="0.3">
      <c r="B27" s="133"/>
      <c r="C27" s="123">
        <v>2</v>
      </c>
      <c r="D27" s="54" t="s">
        <v>133</v>
      </c>
      <c r="E27" s="54" t="s">
        <v>134</v>
      </c>
      <c r="F27" s="55" t="s">
        <v>135</v>
      </c>
      <c r="G27" s="55" t="s">
        <v>58</v>
      </c>
      <c r="H27" s="124">
        <v>0.75</v>
      </c>
      <c r="I27" s="124" t="s">
        <v>136</v>
      </c>
      <c r="J27" s="67" t="s">
        <v>137</v>
      </c>
      <c r="K27" s="68" t="s">
        <v>138</v>
      </c>
      <c r="L27" s="96" t="s">
        <v>128</v>
      </c>
      <c r="M27" s="152">
        <v>1</v>
      </c>
      <c r="N27" s="153"/>
      <c r="O27" s="154"/>
      <c r="P27" s="155">
        <v>1</v>
      </c>
      <c r="Q27" s="156"/>
      <c r="R27" s="157"/>
      <c r="S27" s="158">
        <v>0.6</v>
      </c>
      <c r="T27" s="153"/>
      <c r="U27" s="154"/>
      <c r="V27" s="155">
        <v>0.79</v>
      </c>
      <c r="W27" s="156"/>
      <c r="X27" s="157"/>
      <c r="Y27" s="159">
        <f t="shared" si="0"/>
        <v>0.84750000000000003</v>
      </c>
      <c r="Z27" s="61">
        <f t="shared" si="3"/>
        <v>1</v>
      </c>
      <c r="AA27" s="61">
        <f t="shared" si="2"/>
        <v>1</v>
      </c>
      <c r="AB27" s="136"/>
      <c r="AC27" s="137"/>
      <c r="AD27" s="63"/>
      <c r="AE27" s="63"/>
      <c r="AF27" s="63"/>
      <c r="AG27" s="63"/>
      <c r="AH27" s="63"/>
    </row>
    <row r="28" spans="2:34" s="64" customFormat="1" ht="84" customHeight="1" x14ac:dyDescent="0.25">
      <c r="B28" s="133"/>
      <c r="C28" s="123">
        <v>2</v>
      </c>
      <c r="D28" s="160" t="s">
        <v>139</v>
      </c>
      <c r="E28" s="160" t="s">
        <v>101</v>
      </c>
      <c r="F28" s="83" t="s">
        <v>140</v>
      </c>
      <c r="G28" s="83" t="s">
        <v>58</v>
      </c>
      <c r="H28" s="161">
        <v>0.95</v>
      </c>
      <c r="I28" s="162" t="s">
        <v>37</v>
      </c>
      <c r="J28" s="67" t="s">
        <v>141</v>
      </c>
      <c r="K28" s="68" t="s">
        <v>142</v>
      </c>
      <c r="L28" s="163" t="s">
        <v>143</v>
      </c>
      <c r="M28" s="164">
        <v>0.64129999999999998</v>
      </c>
      <c r="N28" s="165">
        <v>1</v>
      </c>
      <c r="O28" s="165">
        <v>0.84219999999999995</v>
      </c>
      <c r="P28" s="165">
        <v>1</v>
      </c>
      <c r="Q28" s="165">
        <v>1</v>
      </c>
      <c r="R28" s="165">
        <v>0.85170000000000001</v>
      </c>
      <c r="S28" s="165">
        <v>0.67720000000000002</v>
      </c>
      <c r="T28" s="166">
        <v>0.86870000000000003</v>
      </c>
      <c r="U28" s="167">
        <v>0.36159999999999998</v>
      </c>
      <c r="V28" s="167">
        <v>1</v>
      </c>
      <c r="W28" s="167">
        <v>1</v>
      </c>
      <c r="X28" s="168">
        <v>0.49790000000000001</v>
      </c>
      <c r="Y28" s="87">
        <f>AVERAGE(M28:X28)</f>
        <v>0.81171666666666653</v>
      </c>
      <c r="Z28" s="61">
        <f t="shared" si="3"/>
        <v>0.854438596491228</v>
      </c>
      <c r="AA28" s="61">
        <f t="shared" si="2"/>
        <v>0.854438596491228</v>
      </c>
      <c r="AB28" s="169"/>
      <c r="AC28" s="170"/>
      <c r="AD28" s="63"/>
      <c r="AE28" s="63"/>
      <c r="AF28" s="63"/>
      <c r="AG28" s="63"/>
      <c r="AH28" s="63"/>
    </row>
    <row r="29" spans="2:34" s="64" customFormat="1" ht="84" customHeight="1" thickBot="1" x14ac:dyDescent="0.3">
      <c r="B29" s="171"/>
      <c r="C29" s="123">
        <v>2</v>
      </c>
      <c r="D29" s="160" t="s">
        <v>144</v>
      </c>
      <c r="E29" s="160" t="s">
        <v>101</v>
      </c>
      <c r="F29" s="83" t="s">
        <v>145</v>
      </c>
      <c r="G29" s="83" t="s">
        <v>58</v>
      </c>
      <c r="H29" s="161">
        <v>1</v>
      </c>
      <c r="I29" s="162" t="s">
        <v>37</v>
      </c>
      <c r="J29" s="67" t="s">
        <v>141</v>
      </c>
      <c r="K29" s="68" t="s">
        <v>146</v>
      </c>
      <c r="L29" s="163" t="s">
        <v>147</v>
      </c>
      <c r="M29" s="172">
        <v>0.42</v>
      </c>
      <c r="N29" s="172">
        <v>1</v>
      </c>
      <c r="O29" s="172">
        <v>0.82</v>
      </c>
      <c r="P29" s="172">
        <v>1</v>
      </c>
      <c r="Q29" s="172">
        <v>0.53</v>
      </c>
      <c r="R29" s="172">
        <v>0.78</v>
      </c>
      <c r="S29" s="172">
        <v>0.55000000000000004</v>
      </c>
      <c r="T29" s="173">
        <v>0.62</v>
      </c>
      <c r="U29" s="174">
        <v>0.75</v>
      </c>
      <c r="V29" s="174">
        <v>0.2</v>
      </c>
      <c r="W29" s="126">
        <v>8.9999999999999993E-3</v>
      </c>
      <c r="X29" s="130">
        <v>7.1400000000000005E-2</v>
      </c>
      <c r="Y29" s="87">
        <f t="shared" si="0"/>
        <v>0.56253333333333333</v>
      </c>
      <c r="Z29" s="61">
        <f t="shared" si="3"/>
        <v>0.56253333333333333</v>
      </c>
      <c r="AA29" s="61">
        <f t="shared" si="2"/>
        <v>0.56253333333333333</v>
      </c>
      <c r="AB29" s="175" t="s">
        <v>148</v>
      </c>
      <c r="AC29" s="176">
        <f>SUM(AA19:AA29)/11</f>
        <v>0.90226258181515506</v>
      </c>
      <c r="AD29" s="63"/>
      <c r="AE29" s="63"/>
      <c r="AF29" s="63"/>
      <c r="AG29" s="63"/>
      <c r="AH29" s="63"/>
    </row>
    <row r="30" spans="2:34" s="64" customFormat="1" ht="189.75" customHeight="1" x14ac:dyDescent="0.25">
      <c r="B30" s="177" t="s">
        <v>149</v>
      </c>
      <c r="C30" s="178">
        <v>3</v>
      </c>
      <c r="D30" s="54" t="s">
        <v>150</v>
      </c>
      <c r="E30" s="54" t="s">
        <v>151</v>
      </c>
      <c r="F30" s="179" t="s">
        <v>152</v>
      </c>
      <c r="G30" s="179" t="s">
        <v>58</v>
      </c>
      <c r="H30" s="180">
        <v>0.8</v>
      </c>
      <c r="I30" s="180" t="s">
        <v>103</v>
      </c>
      <c r="J30" s="67" t="s">
        <v>59</v>
      </c>
      <c r="K30" s="68" t="s">
        <v>153</v>
      </c>
      <c r="L30" s="96" t="s">
        <v>154</v>
      </c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2"/>
      <c r="X30" s="130"/>
      <c r="Y30" s="183">
        <f>+(SUM(AA8:AA29)+SUM(AA31:AA108))/(COUNT(AA8:AA29)+COUNT(AA31:AA108))</f>
        <v>0.88613175688765478</v>
      </c>
      <c r="Z30" s="61">
        <f t="shared" si="3"/>
        <v>1</v>
      </c>
      <c r="AA30" s="61">
        <f t="shared" si="2"/>
        <v>1</v>
      </c>
      <c r="AB30" s="131"/>
      <c r="AC30" s="132"/>
      <c r="AD30" s="63"/>
      <c r="AE30" s="63"/>
      <c r="AF30" s="63"/>
      <c r="AG30" s="63"/>
      <c r="AH30" s="63"/>
    </row>
    <row r="31" spans="2:34" s="64" customFormat="1" ht="121.5" customHeight="1" thickBot="1" x14ac:dyDescent="0.3">
      <c r="B31" s="184"/>
      <c r="C31" s="178">
        <v>3</v>
      </c>
      <c r="D31" s="185" t="s">
        <v>155</v>
      </c>
      <c r="E31" s="185" t="s">
        <v>156</v>
      </c>
      <c r="F31" s="102" t="s">
        <v>157</v>
      </c>
      <c r="G31" s="102" t="s">
        <v>58</v>
      </c>
      <c r="H31" s="186">
        <v>1</v>
      </c>
      <c r="I31" s="187" t="s">
        <v>103</v>
      </c>
      <c r="J31" s="67" t="s">
        <v>96</v>
      </c>
      <c r="K31" s="68" t="s">
        <v>158</v>
      </c>
      <c r="L31" s="96" t="s">
        <v>159</v>
      </c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  <c r="X31" s="188">
        <v>1</v>
      </c>
      <c r="Y31" s="87">
        <f>AVERAGE(M31:X31)</f>
        <v>1</v>
      </c>
      <c r="Z31" s="61">
        <f t="shared" si="3"/>
        <v>1</v>
      </c>
      <c r="AA31" s="61">
        <f t="shared" si="2"/>
        <v>1</v>
      </c>
      <c r="AB31" s="136"/>
      <c r="AC31" s="137"/>
      <c r="AD31" s="63"/>
      <c r="AE31" s="63"/>
      <c r="AF31" s="63"/>
      <c r="AG31" s="63"/>
      <c r="AH31" s="63"/>
    </row>
    <row r="32" spans="2:34" s="64" customFormat="1" ht="121.5" customHeight="1" thickBot="1" x14ac:dyDescent="0.3">
      <c r="B32" s="184"/>
      <c r="C32" s="178">
        <v>3</v>
      </c>
      <c r="D32" s="160" t="s">
        <v>160</v>
      </c>
      <c r="E32" s="160" t="s">
        <v>161</v>
      </c>
      <c r="F32" s="83" t="s">
        <v>162</v>
      </c>
      <c r="G32" s="83" t="s">
        <v>58</v>
      </c>
      <c r="H32" s="161">
        <v>1</v>
      </c>
      <c r="I32" s="162" t="s">
        <v>37</v>
      </c>
      <c r="J32" s="67" t="s">
        <v>141</v>
      </c>
      <c r="K32" s="68" t="s">
        <v>163</v>
      </c>
      <c r="L32" s="163" t="s">
        <v>164</v>
      </c>
      <c r="M32" s="190">
        <v>1</v>
      </c>
      <c r="N32" s="190">
        <v>0.95</v>
      </c>
      <c r="O32" s="190">
        <v>0.95</v>
      </c>
      <c r="P32" s="190">
        <v>0.97</v>
      </c>
      <c r="Q32" s="190">
        <v>0.94</v>
      </c>
      <c r="R32" s="190">
        <v>0.93</v>
      </c>
      <c r="S32" s="190">
        <v>0.95</v>
      </c>
      <c r="T32" s="190">
        <v>0.92</v>
      </c>
      <c r="U32" s="190">
        <v>0.92</v>
      </c>
      <c r="V32" s="191">
        <v>0.94</v>
      </c>
      <c r="W32" s="192">
        <v>0.93</v>
      </c>
      <c r="X32" s="193">
        <v>0.95</v>
      </c>
      <c r="Y32" s="159">
        <f t="shared" ref="Y32:Y34" si="4">AVERAGE(M32:X32)</f>
        <v>0.9458333333333333</v>
      </c>
      <c r="Z32" s="74">
        <f t="shared" si="3"/>
        <v>0.9458333333333333</v>
      </c>
      <c r="AA32" s="61">
        <f t="shared" si="2"/>
        <v>0.9458333333333333</v>
      </c>
      <c r="AB32" s="136"/>
      <c r="AC32" s="137"/>
      <c r="AD32" s="63"/>
      <c r="AE32" s="63"/>
      <c r="AF32" s="63"/>
      <c r="AG32" s="63"/>
      <c r="AH32" s="63"/>
    </row>
    <row r="33" spans="2:34" s="64" customFormat="1" ht="121.5" customHeight="1" thickBot="1" x14ac:dyDescent="0.3">
      <c r="B33" s="184"/>
      <c r="C33" s="178">
        <v>3</v>
      </c>
      <c r="D33" s="160" t="s">
        <v>165</v>
      </c>
      <c r="E33" s="160" t="s">
        <v>161</v>
      </c>
      <c r="F33" s="83" t="s">
        <v>166</v>
      </c>
      <c r="G33" s="83" t="s">
        <v>58</v>
      </c>
      <c r="H33" s="161">
        <v>0.8</v>
      </c>
      <c r="I33" s="162" t="s">
        <v>37</v>
      </c>
      <c r="J33" s="67" t="s">
        <v>141</v>
      </c>
      <c r="K33" s="68" t="s">
        <v>146</v>
      </c>
      <c r="L33" s="163" t="s">
        <v>147</v>
      </c>
      <c r="M33" s="190">
        <v>1</v>
      </c>
      <c r="N33" s="190">
        <v>1</v>
      </c>
      <c r="O33" s="190">
        <v>0.89</v>
      </c>
      <c r="P33" s="190">
        <v>0.89</v>
      </c>
      <c r="Q33" s="190">
        <v>1</v>
      </c>
      <c r="R33" s="190">
        <v>1</v>
      </c>
      <c r="S33" s="190">
        <v>0.8</v>
      </c>
      <c r="T33" s="190">
        <v>1</v>
      </c>
      <c r="U33" s="190">
        <v>0.83</v>
      </c>
      <c r="V33" s="193">
        <v>0.97</v>
      </c>
      <c r="W33" s="192">
        <v>1</v>
      </c>
      <c r="X33" s="193">
        <v>1</v>
      </c>
      <c r="Y33" s="159">
        <f t="shared" si="4"/>
        <v>0.94833333333333336</v>
      </c>
      <c r="Z33" s="74">
        <f t="shared" si="3"/>
        <v>1</v>
      </c>
      <c r="AA33" s="61">
        <f t="shared" si="2"/>
        <v>1</v>
      </c>
      <c r="AB33" s="136"/>
      <c r="AC33" s="137"/>
      <c r="AD33" s="63"/>
      <c r="AE33" s="63"/>
      <c r="AF33" s="63"/>
      <c r="AG33" s="63"/>
      <c r="AH33" s="63"/>
    </row>
    <row r="34" spans="2:34" s="64" customFormat="1" ht="121.5" customHeight="1" thickBot="1" x14ac:dyDescent="0.3">
      <c r="B34" s="184"/>
      <c r="C34" s="178">
        <v>3</v>
      </c>
      <c r="D34" s="160" t="s">
        <v>167</v>
      </c>
      <c r="E34" s="160" t="s">
        <v>161</v>
      </c>
      <c r="F34" s="83" t="s">
        <v>168</v>
      </c>
      <c r="G34" s="83" t="s">
        <v>58</v>
      </c>
      <c r="H34" s="161">
        <v>0.9</v>
      </c>
      <c r="I34" s="162" t="s">
        <v>37</v>
      </c>
      <c r="J34" s="56" t="s">
        <v>169</v>
      </c>
      <c r="K34" s="57" t="s">
        <v>170</v>
      </c>
      <c r="L34" s="58" t="s">
        <v>171</v>
      </c>
      <c r="M34" s="190">
        <v>0.96</v>
      </c>
      <c r="N34" s="190">
        <v>1.1100000000000001</v>
      </c>
      <c r="O34" s="190">
        <v>1.02</v>
      </c>
      <c r="P34" s="190">
        <v>1.04</v>
      </c>
      <c r="Q34" s="190">
        <v>1.2</v>
      </c>
      <c r="R34" s="190">
        <v>0.94</v>
      </c>
      <c r="S34" s="190">
        <v>0.95</v>
      </c>
      <c r="T34" s="190">
        <v>0.96</v>
      </c>
      <c r="U34" s="190">
        <v>0.96</v>
      </c>
      <c r="V34" s="193">
        <v>0.92</v>
      </c>
      <c r="W34" s="192">
        <v>0.9</v>
      </c>
      <c r="X34" s="193">
        <v>0.86</v>
      </c>
      <c r="Y34" s="159">
        <f t="shared" si="4"/>
        <v>0.98499999999999999</v>
      </c>
      <c r="Z34" s="74">
        <f t="shared" si="3"/>
        <v>1</v>
      </c>
      <c r="AA34" s="61">
        <f t="shared" si="2"/>
        <v>1</v>
      </c>
      <c r="AB34" s="136"/>
      <c r="AC34" s="137"/>
      <c r="AD34" s="63"/>
      <c r="AE34" s="63"/>
      <c r="AF34" s="63"/>
      <c r="AG34" s="63"/>
      <c r="AH34" s="63"/>
    </row>
    <row r="35" spans="2:34" s="64" customFormat="1" ht="121.5" customHeight="1" thickBot="1" x14ac:dyDescent="0.3">
      <c r="B35" s="184"/>
      <c r="C35" s="178">
        <v>3</v>
      </c>
      <c r="D35" s="160" t="s">
        <v>172</v>
      </c>
      <c r="E35" s="160" t="s">
        <v>161</v>
      </c>
      <c r="F35" s="83" t="s">
        <v>173</v>
      </c>
      <c r="G35" s="83" t="s">
        <v>58</v>
      </c>
      <c r="H35" s="161">
        <v>1</v>
      </c>
      <c r="I35" s="162" t="s">
        <v>37</v>
      </c>
      <c r="J35" s="194" t="s">
        <v>174</v>
      </c>
      <c r="K35" s="195" t="s">
        <v>175</v>
      </c>
      <c r="L35" s="196" t="s">
        <v>176</v>
      </c>
      <c r="M35" s="190">
        <v>0.7</v>
      </c>
      <c r="N35" s="190">
        <v>0.8</v>
      </c>
      <c r="O35" s="190">
        <v>0.63</v>
      </c>
      <c r="P35" s="190">
        <v>0.88</v>
      </c>
      <c r="Q35" s="190">
        <v>0.95</v>
      </c>
      <c r="R35" s="190">
        <v>0.88</v>
      </c>
      <c r="S35" s="190">
        <v>0.93</v>
      </c>
      <c r="T35" s="190">
        <v>0.88</v>
      </c>
      <c r="U35" s="190">
        <v>0.88</v>
      </c>
      <c r="V35" s="191">
        <v>0.93</v>
      </c>
      <c r="W35" s="192">
        <v>0.88</v>
      </c>
      <c r="X35" s="193">
        <v>0.83</v>
      </c>
      <c r="Y35" s="159">
        <f>AVERAGE(M35:X35)</f>
        <v>0.84750000000000003</v>
      </c>
      <c r="Z35" s="74">
        <f t="shared" si="3"/>
        <v>0.84750000000000003</v>
      </c>
      <c r="AA35" s="61">
        <f t="shared" si="2"/>
        <v>0.84750000000000003</v>
      </c>
      <c r="AB35" s="169"/>
      <c r="AC35" s="170"/>
      <c r="AD35" s="63"/>
      <c r="AE35" s="63"/>
      <c r="AF35" s="63"/>
      <c r="AG35" s="63"/>
      <c r="AH35" s="63"/>
    </row>
    <row r="36" spans="2:34" s="64" customFormat="1" ht="121.5" customHeight="1" thickBot="1" x14ac:dyDescent="0.3">
      <c r="B36" s="197"/>
      <c r="C36" s="198">
        <v>3</v>
      </c>
      <c r="D36" s="160" t="s">
        <v>177</v>
      </c>
      <c r="E36" s="160" t="s">
        <v>178</v>
      </c>
      <c r="F36" s="83" t="s">
        <v>179</v>
      </c>
      <c r="G36" s="83" t="s">
        <v>88</v>
      </c>
      <c r="H36" s="161" t="s">
        <v>180</v>
      </c>
      <c r="I36" s="162" t="s">
        <v>37</v>
      </c>
      <c r="J36" s="67" t="s">
        <v>181</v>
      </c>
      <c r="K36" s="68" t="s">
        <v>182</v>
      </c>
      <c r="L36" s="96" t="s">
        <v>86</v>
      </c>
      <c r="M36" s="199">
        <v>2</v>
      </c>
      <c r="N36" s="199">
        <v>4</v>
      </c>
      <c r="O36" s="199">
        <v>4</v>
      </c>
      <c r="P36" s="199">
        <v>7</v>
      </c>
      <c r="Q36" s="199">
        <v>7</v>
      </c>
      <c r="R36" s="199">
        <v>1</v>
      </c>
      <c r="S36" s="199">
        <v>1</v>
      </c>
      <c r="T36" s="199">
        <v>2</v>
      </c>
      <c r="U36" s="199">
        <v>5</v>
      </c>
      <c r="V36" s="199">
        <v>2</v>
      </c>
      <c r="W36" s="199">
        <v>3</v>
      </c>
      <c r="X36" s="199">
        <v>0</v>
      </c>
      <c r="Y36" s="200">
        <f>AVERAGE(M36:X36)</f>
        <v>3.1666666666666665</v>
      </c>
      <c r="Z36" s="74">
        <f>+IF(Y36&gt;H36,1-(Y36-H36)/Y36,1)</f>
        <v>1</v>
      </c>
      <c r="AA36" s="61">
        <f t="shared" si="2"/>
        <v>1</v>
      </c>
      <c r="AB36" s="201" t="s">
        <v>183</v>
      </c>
      <c r="AC36" s="202">
        <f>SUM(AA30:AA36)/7</f>
        <v>0.97047619047619038</v>
      </c>
      <c r="AD36" s="63"/>
      <c r="AE36" s="63"/>
      <c r="AF36" s="63"/>
      <c r="AG36" s="63"/>
      <c r="AH36" s="63"/>
    </row>
    <row r="37" spans="2:34" s="64" customFormat="1" ht="79.5" customHeight="1" x14ac:dyDescent="0.25">
      <c r="B37" s="203" t="s">
        <v>184</v>
      </c>
      <c r="C37" s="204">
        <v>4</v>
      </c>
      <c r="D37" s="54" t="s">
        <v>185</v>
      </c>
      <c r="E37" s="54" t="s">
        <v>186</v>
      </c>
      <c r="F37" s="55" t="s">
        <v>187</v>
      </c>
      <c r="G37" s="55" t="s">
        <v>58</v>
      </c>
      <c r="H37" s="205">
        <v>7.0000000000000001E-3</v>
      </c>
      <c r="I37" s="205" t="s">
        <v>37</v>
      </c>
      <c r="J37" s="67" t="s">
        <v>188</v>
      </c>
      <c r="K37" s="68" t="s">
        <v>189</v>
      </c>
      <c r="L37" s="96" t="s">
        <v>190</v>
      </c>
      <c r="M37" s="206">
        <v>6.0000000000000001E-3</v>
      </c>
      <c r="N37" s="207">
        <v>7.0000000000000001E-3</v>
      </c>
      <c r="O37" s="207">
        <v>5.0000000000000001E-3</v>
      </c>
      <c r="P37" s="207">
        <v>6.0000000000000001E-3</v>
      </c>
      <c r="Q37" s="207">
        <v>7.0000000000000001E-3</v>
      </c>
      <c r="R37" s="207">
        <v>4.0000000000000001E-3</v>
      </c>
      <c r="S37" s="207">
        <v>5.0000000000000001E-3</v>
      </c>
      <c r="T37" s="206">
        <v>5.0000000000000001E-3</v>
      </c>
      <c r="U37" s="206">
        <v>6.0000000000000001E-3</v>
      </c>
      <c r="V37" s="208">
        <v>6.0000000000000001E-3</v>
      </c>
      <c r="W37" s="206">
        <v>5.0000000000000001E-3</v>
      </c>
      <c r="X37" s="208">
        <v>4.0000000000000001E-3</v>
      </c>
      <c r="Y37" s="209">
        <f t="shared" ref="Y37:Y42" si="5">AVERAGE(M37:X37)</f>
        <v>5.4999999999999988E-3</v>
      </c>
      <c r="Z37" s="74">
        <f>+IF(Y37&gt;H37,1-(Y37-H37)/Y37,1)</f>
        <v>1</v>
      </c>
      <c r="AA37" s="61">
        <f t="shared" si="2"/>
        <v>1</v>
      </c>
      <c r="AB37" s="210"/>
      <c r="AC37" s="211"/>
      <c r="AD37" s="63"/>
      <c r="AE37" s="63"/>
      <c r="AF37" s="63"/>
      <c r="AG37" s="63"/>
      <c r="AH37" s="63"/>
    </row>
    <row r="38" spans="2:34" s="64" customFormat="1" ht="79.5" customHeight="1" x14ac:dyDescent="0.25">
      <c r="B38" s="203"/>
      <c r="C38" s="204">
        <v>4</v>
      </c>
      <c r="D38" s="54" t="s">
        <v>191</v>
      </c>
      <c r="E38" s="54" t="s">
        <v>186</v>
      </c>
      <c r="F38" s="55"/>
      <c r="G38" s="55" t="s">
        <v>58</v>
      </c>
      <c r="H38" s="205">
        <v>0.8</v>
      </c>
      <c r="I38" s="205" t="s">
        <v>37</v>
      </c>
      <c r="J38" s="67" t="s">
        <v>59</v>
      </c>
      <c r="K38" s="68" t="s">
        <v>192</v>
      </c>
      <c r="L38" s="96" t="s">
        <v>154</v>
      </c>
      <c r="M38" s="208">
        <v>0.94399999999999995</v>
      </c>
      <c r="N38" s="208">
        <v>0.93700000000000006</v>
      </c>
      <c r="O38" s="208">
        <v>0.92700000000000005</v>
      </c>
      <c r="P38" s="208">
        <v>0.94799999999999995</v>
      </c>
      <c r="Q38" s="208">
        <v>0.93799999999999994</v>
      </c>
      <c r="R38" s="208">
        <v>0.92500000000000004</v>
      </c>
      <c r="S38" s="208" t="s">
        <v>193</v>
      </c>
      <c r="T38" s="208" t="s">
        <v>194</v>
      </c>
      <c r="U38" s="208">
        <v>0.92900000000000005</v>
      </c>
      <c r="V38" s="208">
        <v>0.94399999999999995</v>
      </c>
      <c r="W38" s="206">
        <v>0.94899999999999995</v>
      </c>
      <c r="X38" s="208">
        <v>0.93100000000000005</v>
      </c>
      <c r="Y38" s="209">
        <f t="shared" si="5"/>
        <v>0.93720000000000003</v>
      </c>
      <c r="Z38" s="61">
        <f>+IF(Y38&lt;H38,Y38/H38,1)</f>
        <v>1</v>
      </c>
      <c r="AA38" s="61">
        <f t="shared" si="2"/>
        <v>1</v>
      </c>
      <c r="AB38" s="210"/>
      <c r="AC38" s="211"/>
      <c r="AD38" s="63"/>
      <c r="AE38" s="63"/>
      <c r="AF38" s="63"/>
      <c r="AG38" s="63"/>
      <c r="AH38" s="63"/>
    </row>
    <row r="39" spans="2:34" s="64" customFormat="1" ht="79.5" customHeight="1" x14ac:dyDescent="0.25">
      <c r="B39" s="203"/>
      <c r="C39" s="204">
        <v>4</v>
      </c>
      <c r="D39" s="54" t="s">
        <v>195</v>
      </c>
      <c r="E39" s="54" t="s">
        <v>186</v>
      </c>
      <c r="F39" s="55"/>
      <c r="G39" s="55" t="s">
        <v>58</v>
      </c>
      <c r="H39" s="205">
        <v>8.9999999999999993E-3</v>
      </c>
      <c r="I39" s="205" t="s">
        <v>37</v>
      </c>
      <c r="J39" s="194" t="s">
        <v>196</v>
      </c>
      <c r="K39" s="195" t="s">
        <v>197</v>
      </c>
      <c r="L39" s="196" t="s">
        <v>198</v>
      </c>
      <c r="M39" s="212">
        <v>6.0000000000000001E-3</v>
      </c>
      <c r="N39" s="206">
        <v>7.0000000000000001E-3</v>
      </c>
      <c r="O39" s="206">
        <v>5.0000000000000001E-3</v>
      </c>
      <c r="P39" s="206">
        <v>7.0000000000000001E-3</v>
      </c>
      <c r="Q39" s="206">
        <v>8.0000000000000002E-3</v>
      </c>
      <c r="R39" s="208">
        <v>5.0000000000000001E-3</v>
      </c>
      <c r="S39" s="208" t="s">
        <v>199</v>
      </c>
      <c r="T39" s="208">
        <v>6.0000000000000001E-3</v>
      </c>
      <c r="U39" s="206">
        <v>7.0000000000000001E-3</v>
      </c>
      <c r="V39" s="206">
        <v>7.0000000000000001E-3</v>
      </c>
      <c r="W39" s="206">
        <v>6.0000000000000001E-3</v>
      </c>
      <c r="X39" s="208">
        <v>5.0000000000000001E-3</v>
      </c>
      <c r="Y39" s="209">
        <f>AVERAGE(M39:X39)</f>
        <v>6.2727272727272736E-3</v>
      </c>
      <c r="Z39" s="74">
        <f>+IF(Y39&gt;H39,1-(Y39-H39)/Y39,1)</f>
        <v>1</v>
      </c>
      <c r="AA39" s="61">
        <f t="shared" si="2"/>
        <v>1</v>
      </c>
      <c r="AB39" s="210"/>
      <c r="AC39" s="211"/>
      <c r="AD39" s="63"/>
      <c r="AE39" s="63"/>
      <c r="AF39" s="63"/>
      <c r="AG39" s="63"/>
      <c r="AH39" s="63"/>
    </row>
    <row r="40" spans="2:34" s="64" customFormat="1" ht="79.5" customHeight="1" x14ac:dyDescent="0.25">
      <c r="B40" s="203"/>
      <c r="C40" s="204"/>
      <c r="D40" s="213" t="s">
        <v>200</v>
      </c>
      <c r="E40" s="54" t="s">
        <v>186</v>
      </c>
      <c r="F40" s="55"/>
      <c r="G40" s="55"/>
      <c r="H40" s="205"/>
      <c r="I40" s="205" t="s">
        <v>201</v>
      </c>
      <c r="J40" s="67">
        <v>100</v>
      </c>
      <c r="K40" s="68"/>
      <c r="L40" s="96" t="s">
        <v>202</v>
      </c>
      <c r="M40" s="212"/>
      <c r="N40" s="206"/>
      <c r="O40" s="206">
        <v>1</v>
      </c>
      <c r="P40" s="206"/>
      <c r="Q40" s="206"/>
      <c r="R40" s="208">
        <v>10</v>
      </c>
      <c r="S40" s="206"/>
      <c r="T40" s="208"/>
      <c r="U40" s="206"/>
      <c r="V40" s="208"/>
      <c r="W40" s="206"/>
      <c r="X40" s="208"/>
      <c r="Y40" s="209">
        <f>AVERAGE(M40:X40)</f>
        <v>5.5</v>
      </c>
      <c r="Z40" s="74">
        <f t="shared" ref="Z40:Z51" si="6">+IF(Y40&lt;H40,Y40/H40,1)</f>
        <v>1</v>
      </c>
      <c r="AA40" s="61">
        <f t="shared" si="2"/>
        <v>1</v>
      </c>
      <c r="AB40" s="210"/>
      <c r="AC40" s="211"/>
      <c r="AD40" s="63"/>
      <c r="AE40" s="63"/>
      <c r="AF40" s="63"/>
      <c r="AG40" s="63"/>
      <c r="AH40" s="63"/>
    </row>
    <row r="41" spans="2:34" s="64" customFormat="1" ht="79.5" customHeight="1" x14ac:dyDescent="0.25">
      <c r="B41" s="203"/>
      <c r="C41" s="204">
        <v>4</v>
      </c>
      <c r="D41" s="54" t="s">
        <v>203</v>
      </c>
      <c r="E41" s="54" t="s">
        <v>151</v>
      </c>
      <c r="F41" s="55" t="s">
        <v>204</v>
      </c>
      <c r="G41" s="55" t="s">
        <v>58</v>
      </c>
      <c r="H41" s="124">
        <v>0.6</v>
      </c>
      <c r="I41" s="124" t="s">
        <v>103</v>
      </c>
      <c r="J41" s="67" t="s">
        <v>205</v>
      </c>
      <c r="K41" s="68" t="s">
        <v>206</v>
      </c>
      <c r="L41" s="96" t="s">
        <v>207</v>
      </c>
      <c r="M41" s="206"/>
      <c r="N41" s="208"/>
      <c r="O41" s="208"/>
      <c r="P41" s="208"/>
      <c r="Q41" s="208"/>
      <c r="R41" s="208"/>
      <c r="S41" s="208"/>
      <c r="T41" s="208"/>
      <c r="U41" s="126"/>
      <c r="V41" s="208"/>
      <c r="W41" s="206">
        <v>0.94</v>
      </c>
      <c r="X41" s="130"/>
      <c r="Y41" s="87">
        <f t="shared" si="5"/>
        <v>0.94</v>
      </c>
      <c r="Z41" s="61">
        <f t="shared" si="6"/>
        <v>1</v>
      </c>
      <c r="AA41" s="61">
        <f t="shared" si="2"/>
        <v>1</v>
      </c>
      <c r="AB41" s="210"/>
      <c r="AC41" s="211"/>
      <c r="AD41" s="63"/>
      <c r="AE41" s="63"/>
      <c r="AF41" s="63"/>
      <c r="AG41" s="63"/>
      <c r="AH41" s="63"/>
    </row>
    <row r="42" spans="2:34" s="64" customFormat="1" ht="79.5" customHeight="1" x14ac:dyDescent="0.25">
      <c r="B42" s="203"/>
      <c r="C42" s="204">
        <v>4</v>
      </c>
      <c r="D42" s="54" t="s">
        <v>208</v>
      </c>
      <c r="E42" s="214" t="s">
        <v>209</v>
      </c>
      <c r="F42" s="55" t="s">
        <v>210</v>
      </c>
      <c r="G42" s="55" t="s">
        <v>58</v>
      </c>
      <c r="H42" s="124">
        <v>1</v>
      </c>
      <c r="I42" s="124" t="s">
        <v>103</v>
      </c>
      <c r="J42" s="67" t="s">
        <v>59</v>
      </c>
      <c r="K42" s="68" t="s">
        <v>153</v>
      </c>
      <c r="L42" s="96" t="s">
        <v>154</v>
      </c>
      <c r="M42" s="130"/>
      <c r="N42" s="130"/>
      <c r="O42" s="130"/>
      <c r="P42" s="126">
        <v>0.96</v>
      </c>
      <c r="Q42" s="130"/>
      <c r="R42" s="126"/>
      <c r="S42" s="130"/>
      <c r="T42" s="130"/>
      <c r="U42" s="130"/>
      <c r="V42" s="126"/>
      <c r="W42" s="126"/>
      <c r="X42" s="126"/>
      <c r="Y42" s="87">
        <f t="shared" si="5"/>
        <v>0.96</v>
      </c>
      <c r="Z42" s="61">
        <f t="shared" si="6"/>
        <v>0.96</v>
      </c>
      <c r="AA42" s="61">
        <f t="shared" si="2"/>
        <v>0.96</v>
      </c>
      <c r="AB42" s="210"/>
      <c r="AC42" s="211"/>
      <c r="AD42" s="63"/>
      <c r="AE42" s="63"/>
      <c r="AF42" s="63"/>
      <c r="AG42" s="63"/>
      <c r="AH42" s="63"/>
    </row>
    <row r="43" spans="2:34" s="64" customFormat="1" ht="79.5" customHeight="1" thickBot="1" x14ac:dyDescent="0.3">
      <c r="B43" s="203"/>
      <c r="C43" s="204">
        <v>4</v>
      </c>
      <c r="D43" s="54" t="s">
        <v>211</v>
      </c>
      <c r="E43" s="54" t="s">
        <v>212</v>
      </c>
      <c r="F43" s="55" t="s">
        <v>213</v>
      </c>
      <c r="G43" s="55" t="s">
        <v>58</v>
      </c>
      <c r="H43" s="124">
        <v>0.99</v>
      </c>
      <c r="I43" s="142" t="s">
        <v>37</v>
      </c>
      <c r="J43" s="67" t="s">
        <v>65</v>
      </c>
      <c r="K43" s="68" t="s">
        <v>214</v>
      </c>
      <c r="L43" s="96" t="s">
        <v>215</v>
      </c>
      <c r="M43" s="215">
        <v>0.15</v>
      </c>
      <c r="N43" s="215">
        <v>1</v>
      </c>
      <c r="O43" s="215">
        <v>0.67</v>
      </c>
      <c r="P43" s="215">
        <v>7.0000000000000007E-2</v>
      </c>
      <c r="Q43" s="215">
        <v>1</v>
      </c>
      <c r="R43" s="215">
        <v>1</v>
      </c>
      <c r="S43" s="215">
        <v>0.92</v>
      </c>
      <c r="T43" s="216">
        <v>0.65</v>
      </c>
      <c r="U43" s="217">
        <v>1</v>
      </c>
      <c r="V43" s="215">
        <v>0.26</v>
      </c>
      <c r="W43" s="215">
        <v>1</v>
      </c>
      <c r="X43" s="193">
        <v>1</v>
      </c>
      <c r="Y43" s="87">
        <f>AVERAGE(M43:X43)</f>
        <v>0.72666666666666657</v>
      </c>
      <c r="Z43" s="61">
        <f t="shared" si="6"/>
        <v>0.73400673400673389</v>
      </c>
      <c r="AA43" s="61">
        <f t="shared" si="2"/>
        <v>0.73400673400673389</v>
      </c>
      <c r="AB43" s="218" t="s">
        <v>216</v>
      </c>
      <c r="AC43" s="176">
        <f>SUM(AA37:AA43)/8</f>
        <v>0.83675084175084169</v>
      </c>
      <c r="AD43" s="63"/>
      <c r="AE43" s="63"/>
      <c r="AF43" s="63"/>
      <c r="AG43" s="63"/>
      <c r="AH43" s="63"/>
    </row>
    <row r="44" spans="2:34" s="64" customFormat="1" ht="129.94999999999999" customHeight="1" x14ac:dyDescent="0.25">
      <c r="B44" s="219" t="s">
        <v>217</v>
      </c>
      <c r="C44" s="220">
        <v>5</v>
      </c>
      <c r="D44" s="54" t="s">
        <v>218</v>
      </c>
      <c r="E44" s="221" t="s">
        <v>219</v>
      </c>
      <c r="F44" s="55" t="s">
        <v>220</v>
      </c>
      <c r="G44" s="55" t="s">
        <v>58</v>
      </c>
      <c r="H44" s="124">
        <v>0.9</v>
      </c>
      <c r="I44" s="142" t="s">
        <v>37</v>
      </c>
      <c r="J44" s="67" t="s">
        <v>96</v>
      </c>
      <c r="K44" s="68" t="s">
        <v>158</v>
      </c>
      <c r="L44" s="222" t="s">
        <v>159</v>
      </c>
      <c r="M44" s="126">
        <v>1</v>
      </c>
      <c r="N44" s="223">
        <v>0.99</v>
      </c>
      <c r="O44" s="223">
        <v>0.97</v>
      </c>
      <c r="P44" s="223">
        <v>0.98</v>
      </c>
      <c r="Q44" s="130">
        <v>0.93</v>
      </c>
      <c r="R44" s="224">
        <v>0.99</v>
      </c>
      <c r="S44" s="130">
        <v>1</v>
      </c>
      <c r="T44" s="130">
        <v>0.98</v>
      </c>
      <c r="U44" s="130">
        <v>0.99</v>
      </c>
      <c r="V44" s="130">
        <v>0.98</v>
      </c>
      <c r="W44" s="130">
        <v>1</v>
      </c>
      <c r="X44" s="130">
        <v>0.83</v>
      </c>
      <c r="Y44" s="225">
        <f>AVERAGE(M44:X44)</f>
        <v>0.97000000000000008</v>
      </c>
      <c r="Z44" s="61">
        <f t="shared" si="6"/>
        <v>1</v>
      </c>
      <c r="AA44" s="61">
        <f t="shared" si="2"/>
        <v>1</v>
      </c>
      <c r="AB44" s="226"/>
      <c r="AC44" s="226"/>
      <c r="AD44" s="63"/>
      <c r="AE44" s="63"/>
      <c r="AF44" s="63"/>
      <c r="AG44" s="63"/>
      <c r="AH44" s="63"/>
    </row>
    <row r="45" spans="2:34" s="64" customFormat="1" ht="129.94999999999999" customHeight="1" x14ac:dyDescent="0.25">
      <c r="B45" s="227"/>
      <c r="C45" s="220">
        <v>5</v>
      </c>
      <c r="D45" s="228" t="s">
        <v>221</v>
      </c>
      <c r="E45" s="229" t="s">
        <v>219</v>
      </c>
      <c r="F45" s="230" t="s">
        <v>222</v>
      </c>
      <c r="G45" s="230" t="s">
        <v>58</v>
      </c>
      <c r="H45" s="231">
        <v>0.9</v>
      </c>
      <c r="I45" s="231" t="s">
        <v>223</v>
      </c>
      <c r="J45" s="67" t="s">
        <v>96</v>
      </c>
      <c r="K45" s="68" t="s">
        <v>224</v>
      </c>
      <c r="L45" s="222" t="s">
        <v>154</v>
      </c>
      <c r="M45" s="126">
        <v>1</v>
      </c>
      <c r="N45" s="232">
        <v>1</v>
      </c>
      <c r="O45" s="232">
        <v>1</v>
      </c>
      <c r="P45" s="223">
        <v>0.88</v>
      </c>
      <c r="Q45" s="232">
        <v>0.91</v>
      </c>
      <c r="R45" s="232">
        <v>0.91</v>
      </c>
      <c r="S45" s="233">
        <v>1</v>
      </c>
      <c r="T45" s="130">
        <v>1</v>
      </c>
      <c r="U45" s="130">
        <v>0.98</v>
      </c>
      <c r="V45" s="126">
        <v>1</v>
      </c>
      <c r="W45" s="126">
        <v>1</v>
      </c>
      <c r="X45" s="234">
        <v>0.61</v>
      </c>
      <c r="Y45" s="235">
        <f>AVERAGE(M45:X45)</f>
        <v>0.9408333333333333</v>
      </c>
      <c r="Z45" s="61">
        <f t="shared" si="6"/>
        <v>1</v>
      </c>
      <c r="AA45" s="61">
        <f t="shared" si="2"/>
        <v>1</v>
      </c>
      <c r="AB45" s="236"/>
      <c r="AC45" s="236"/>
      <c r="AD45" s="63"/>
      <c r="AE45" s="63"/>
      <c r="AF45" s="63"/>
      <c r="AG45" s="63"/>
      <c r="AH45" s="63"/>
    </row>
    <row r="46" spans="2:34" s="64" customFormat="1" ht="129.94999999999999" customHeight="1" x14ac:dyDescent="0.25">
      <c r="B46" s="237"/>
      <c r="C46" s="238">
        <v>5</v>
      </c>
      <c r="D46" s="54" t="s">
        <v>225</v>
      </c>
      <c r="E46" s="221" t="s">
        <v>219</v>
      </c>
      <c r="F46" s="55" t="s">
        <v>226</v>
      </c>
      <c r="G46" s="55" t="s">
        <v>58</v>
      </c>
      <c r="H46" s="172">
        <v>1</v>
      </c>
      <c r="I46" s="172" t="s">
        <v>131</v>
      </c>
      <c r="J46" s="67" t="s">
        <v>96</v>
      </c>
      <c r="K46" s="68" t="s">
        <v>224</v>
      </c>
      <c r="L46" s="222" t="s">
        <v>154</v>
      </c>
      <c r="M46" s="239">
        <v>1</v>
      </c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1"/>
      <c r="Y46" s="87">
        <f t="shared" ref="Y46:Y51" si="7">AVERAGE(M46:X46)</f>
        <v>1</v>
      </c>
      <c r="Z46" s="61">
        <f t="shared" si="6"/>
        <v>1</v>
      </c>
      <c r="AA46" s="61">
        <f t="shared" si="2"/>
        <v>1</v>
      </c>
      <c r="AB46" s="242"/>
      <c r="AC46" s="242"/>
      <c r="AD46" s="63"/>
      <c r="AE46" s="63"/>
      <c r="AF46" s="63"/>
      <c r="AG46" s="63"/>
      <c r="AH46" s="63"/>
    </row>
    <row r="47" spans="2:34" s="64" customFormat="1" ht="93.6" customHeight="1" thickBot="1" x14ac:dyDescent="0.3">
      <c r="B47" s="243"/>
      <c r="C47" s="244">
        <v>5</v>
      </c>
      <c r="D47" s="54" t="s">
        <v>227</v>
      </c>
      <c r="E47" s="54" t="s">
        <v>219</v>
      </c>
      <c r="F47" s="55" t="s">
        <v>228</v>
      </c>
      <c r="G47" s="55" t="s">
        <v>58</v>
      </c>
      <c r="H47" s="124">
        <v>0.9</v>
      </c>
      <c r="I47" s="124" t="s">
        <v>229</v>
      </c>
      <c r="J47" s="67" t="s">
        <v>230</v>
      </c>
      <c r="K47" s="68" t="s">
        <v>231</v>
      </c>
      <c r="L47" s="96" t="s">
        <v>154</v>
      </c>
      <c r="M47" s="245">
        <v>1</v>
      </c>
      <c r="N47" s="245"/>
      <c r="O47" s="245"/>
      <c r="P47" s="245"/>
      <c r="Q47" s="245"/>
      <c r="R47" s="245"/>
      <c r="S47" s="246">
        <v>1</v>
      </c>
      <c r="T47" s="246"/>
      <c r="U47" s="246"/>
      <c r="V47" s="246"/>
      <c r="W47" s="246"/>
      <c r="X47" s="246"/>
      <c r="Y47" s="148">
        <f>AVERAGE(M47:X47)</f>
        <v>1</v>
      </c>
      <c r="Z47" s="61">
        <f t="shared" si="6"/>
        <v>1</v>
      </c>
      <c r="AA47" s="61">
        <f t="shared" si="2"/>
        <v>1</v>
      </c>
      <c r="AB47" s="247" t="s">
        <v>232</v>
      </c>
      <c r="AC47" s="248">
        <f>SUM(AA44:AA47)/4</f>
        <v>1</v>
      </c>
      <c r="AD47" s="63"/>
      <c r="AE47" s="63"/>
      <c r="AF47" s="63"/>
      <c r="AG47" s="63"/>
      <c r="AH47" s="63"/>
    </row>
    <row r="48" spans="2:34" s="64" customFormat="1" ht="110.45" customHeight="1" x14ac:dyDescent="0.25">
      <c r="B48" s="249" t="s">
        <v>233</v>
      </c>
      <c r="C48" s="250">
        <v>6</v>
      </c>
      <c r="D48" s="251" t="s">
        <v>234</v>
      </c>
      <c r="E48" s="251" t="s">
        <v>235</v>
      </c>
      <c r="F48" s="252" t="s">
        <v>236</v>
      </c>
      <c r="G48" s="103" t="s">
        <v>58</v>
      </c>
      <c r="H48" s="187">
        <v>0.8</v>
      </c>
      <c r="I48" s="187" t="s">
        <v>103</v>
      </c>
      <c r="J48" s="253" t="s">
        <v>237</v>
      </c>
      <c r="K48" s="195" t="s">
        <v>238</v>
      </c>
      <c r="L48" s="196" t="s">
        <v>239</v>
      </c>
      <c r="M48" s="182"/>
      <c r="N48" s="182"/>
      <c r="O48" s="182"/>
      <c r="P48" s="182"/>
      <c r="Q48" s="182"/>
      <c r="R48" s="182"/>
      <c r="S48" s="254"/>
      <c r="T48" s="182"/>
      <c r="U48" s="182"/>
      <c r="V48" s="182"/>
      <c r="W48" s="182"/>
      <c r="X48" s="254">
        <v>0.66700000000000004</v>
      </c>
      <c r="Y48" s="87">
        <f t="shared" si="7"/>
        <v>0.66700000000000004</v>
      </c>
      <c r="Z48" s="61">
        <f t="shared" si="6"/>
        <v>0.83374999999999999</v>
      </c>
      <c r="AA48" s="61">
        <f t="shared" si="2"/>
        <v>0.83374999999999999</v>
      </c>
      <c r="AB48" s="255"/>
      <c r="AC48" s="256"/>
      <c r="AD48" s="63"/>
      <c r="AE48" s="63"/>
      <c r="AF48" s="63"/>
      <c r="AG48" s="63"/>
      <c r="AH48" s="63"/>
    </row>
    <row r="49" spans="2:34" s="64" customFormat="1" ht="110.45" customHeight="1" x14ac:dyDescent="0.25">
      <c r="B49" s="257"/>
      <c r="C49" s="250">
        <v>6</v>
      </c>
      <c r="D49" s="258" t="s">
        <v>240</v>
      </c>
      <c r="E49" s="251" t="s">
        <v>235</v>
      </c>
      <c r="F49" s="259" t="s">
        <v>241</v>
      </c>
      <c r="G49" s="55" t="s">
        <v>58</v>
      </c>
      <c r="H49" s="124">
        <v>1</v>
      </c>
      <c r="I49" s="124" t="s">
        <v>103</v>
      </c>
      <c r="J49" s="194" t="s">
        <v>242</v>
      </c>
      <c r="K49" s="195" t="s">
        <v>243</v>
      </c>
      <c r="L49" s="196" t="s">
        <v>244</v>
      </c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87" t="e">
        <f t="shared" si="7"/>
        <v>#DIV/0!</v>
      </c>
      <c r="Z49" s="61" t="e">
        <f t="shared" si="6"/>
        <v>#DIV/0!</v>
      </c>
      <c r="AA49" s="61" t="str">
        <f t="shared" si="2"/>
        <v/>
      </c>
      <c r="AB49" s="260"/>
      <c r="AC49" s="261"/>
      <c r="AD49" s="63"/>
      <c r="AE49" s="63"/>
      <c r="AF49" s="63"/>
      <c r="AG49" s="63"/>
      <c r="AH49" s="63"/>
    </row>
    <row r="50" spans="2:34" s="64" customFormat="1" ht="110.45" customHeight="1" x14ac:dyDescent="0.25">
      <c r="B50" s="257"/>
      <c r="C50" s="250">
        <v>6</v>
      </c>
      <c r="D50" s="228" t="s">
        <v>245</v>
      </c>
      <c r="E50" s="251" t="s">
        <v>235</v>
      </c>
      <c r="F50" s="230" t="s">
        <v>246</v>
      </c>
      <c r="G50" s="55" t="s">
        <v>58</v>
      </c>
      <c r="H50" s="124">
        <v>1</v>
      </c>
      <c r="I50" s="262" t="s">
        <v>201</v>
      </c>
      <c r="J50" s="194" t="s">
        <v>242</v>
      </c>
      <c r="K50" s="195" t="s">
        <v>243</v>
      </c>
      <c r="L50" s="263" t="s">
        <v>244</v>
      </c>
      <c r="M50" s="182"/>
      <c r="N50" s="182"/>
      <c r="O50" s="182">
        <v>1</v>
      </c>
      <c r="P50" s="182"/>
      <c r="Q50" s="182"/>
      <c r="R50" s="182">
        <v>1</v>
      </c>
      <c r="S50" s="182"/>
      <c r="T50" s="182"/>
      <c r="U50" s="182"/>
      <c r="V50" s="182"/>
      <c r="W50" s="182"/>
      <c r="X50" s="182"/>
      <c r="Y50" s="87">
        <f t="shared" si="7"/>
        <v>1</v>
      </c>
      <c r="Z50" s="61">
        <f t="shared" si="6"/>
        <v>1</v>
      </c>
      <c r="AA50" s="61">
        <f t="shared" si="2"/>
        <v>1</v>
      </c>
      <c r="AB50" s="260"/>
      <c r="AC50" s="261"/>
      <c r="AD50" s="63"/>
      <c r="AE50" s="63"/>
      <c r="AF50" s="63"/>
      <c r="AG50" s="63"/>
      <c r="AH50" s="63"/>
    </row>
    <row r="51" spans="2:34" s="64" customFormat="1" ht="110.45" customHeight="1" x14ac:dyDescent="0.25">
      <c r="B51" s="257"/>
      <c r="C51" s="52">
        <v>6</v>
      </c>
      <c r="D51" s="264" t="s">
        <v>247</v>
      </c>
      <c r="E51" s="251" t="s">
        <v>235</v>
      </c>
      <c r="F51" s="265" t="s">
        <v>248</v>
      </c>
      <c r="G51" s="103" t="s">
        <v>58</v>
      </c>
      <c r="H51" s="262">
        <v>0.8</v>
      </c>
      <c r="I51" s="187" t="s">
        <v>103</v>
      </c>
      <c r="J51" s="266" t="s">
        <v>237</v>
      </c>
      <c r="K51" s="267" t="s">
        <v>238</v>
      </c>
      <c r="L51" s="268" t="s">
        <v>239</v>
      </c>
      <c r="M51" s="269"/>
      <c r="N51" s="269"/>
      <c r="O51" s="269"/>
      <c r="P51" s="269"/>
      <c r="Q51" s="269"/>
      <c r="R51" s="269"/>
      <c r="S51" s="269">
        <v>0.94</v>
      </c>
      <c r="T51" s="269"/>
      <c r="U51" s="269"/>
      <c r="V51" s="269"/>
      <c r="W51" s="269"/>
      <c r="X51" s="269"/>
      <c r="Y51" s="270">
        <f t="shared" si="7"/>
        <v>0.94</v>
      </c>
      <c r="Z51" s="74">
        <f t="shared" si="6"/>
        <v>1</v>
      </c>
      <c r="AA51" s="74">
        <f t="shared" si="2"/>
        <v>1</v>
      </c>
      <c r="AB51" s="260"/>
      <c r="AC51" s="261"/>
      <c r="AD51" s="63"/>
      <c r="AE51" s="63"/>
      <c r="AF51" s="63"/>
      <c r="AG51" s="63"/>
      <c r="AH51" s="63"/>
    </row>
    <row r="52" spans="2:34" s="64" customFormat="1" ht="110.45" customHeight="1" thickBot="1" x14ac:dyDescent="0.3">
      <c r="B52" s="257"/>
      <c r="C52" s="52">
        <v>6</v>
      </c>
      <c r="D52" s="54" t="s">
        <v>249</v>
      </c>
      <c r="E52" s="258" t="s">
        <v>250</v>
      </c>
      <c r="F52" s="55"/>
      <c r="G52" s="55" t="s">
        <v>6</v>
      </c>
      <c r="H52" s="142">
        <v>0.03</v>
      </c>
      <c r="I52" s="124" t="s">
        <v>251</v>
      </c>
      <c r="J52" s="271" t="s">
        <v>252</v>
      </c>
      <c r="K52" s="272" t="s">
        <v>253</v>
      </c>
      <c r="L52" s="273" t="s">
        <v>254</v>
      </c>
      <c r="M52" s="274">
        <v>2.071928070993468E-2</v>
      </c>
      <c r="N52" s="274">
        <v>2.1774558329040891E-2</v>
      </c>
      <c r="O52" s="274">
        <v>2.2166041665263547E-2</v>
      </c>
      <c r="P52" s="274">
        <v>2.3367133907203401E-2</v>
      </c>
      <c r="Q52" s="274">
        <v>2.3173902388239565E-2</v>
      </c>
      <c r="R52" s="274">
        <v>2.1652041863157726E-2</v>
      </c>
      <c r="S52" s="274">
        <v>2.2783820877085456E-2</v>
      </c>
      <c r="T52" s="274">
        <v>2.2104163726898714E-2</v>
      </c>
      <c r="U52" s="274">
        <v>2.209982692877091E-2</v>
      </c>
      <c r="V52" s="274">
        <v>2.2260104952743474E-2</v>
      </c>
      <c r="W52" s="274">
        <v>2.1701903540698061E-2</v>
      </c>
      <c r="X52" s="275">
        <v>2.1312565340733686E-2</v>
      </c>
      <c r="Y52" s="276">
        <f>AVERAGE(M52:X52)</f>
        <v>2.2092945352480842E-2</v>
      </c>
      <c r="Z52" s="74">
        <f>+IF(Y52&gt;H52,1-(Y52-H52)/Y52,1)</f>
        <v>1</v>
      </c>
      <c r="AA52" s="61">
        <f t="shared" si="2"/>
        <v>1</v>
      </c>
      <c r="AB52" s="277"/>
      <c r="AC52" s="278"/>
      <c r="AD52" s="63"/>
      <c r="AE52" s="63"/>
      <c r="AF52" s="63"/>
      <c r="AG52" s="63"/>
      <c r="AH52" s="63"/>
    </row>
    <row r="53" spans="2:34" s="64" customFormat="1" ht="110.45" customHeight="1" thickBot="1" x14ac:dyDescent="0.3">
      <c r="B53" s="279"/>
      <c r="C53" s="52">
        <v>6</v>
      </c>
      <c r="D53" s="54" t="s">
        <v>255</v>
      </c>
      <c r="E53" s="258" t="s">
        <v>250</v>
      </c>
      <c r="F53" s="55"/>
      <c r="G53" s="55" t="s">
        <v>6</v>
      </c>
      <c r="H53" s="138">
        <v>70</v>
      </c>
      <c r="I53" s="124" t="s">
        <v>251</v>
      </c>
      <c r="J53" s="280" t="s">
        <v>256</v>
      </c>
      <c r="K53" s="281" t="s">
        <v>257</v>
      </c>
      <c r="L53" s="282" t="s">
        <v>258</v>
      </c>
      <c r="M53" s="283">
        <v>59.238773225048689</v>
      </c>
      <c r="N53" s="283">
        <v>59.496004661295167</v>
      </c>
      <c r="O53" s="283">
        <v>57.580781662581018</v>
      </c>
      <c r="P53" s="283">
        <v>59.556703943052227</v>
      </c>
      <c r="Q53" s="283">
        <v>57.096250637472764</v>
      </c>
      <c r="R53" s="283">
        <v>62.300066035548298</v>
      </c>
      <c r="S53" s="283">
        <v>62.26639172723042</v>
      </c>
      <c r="T53" s="283">
        <v>62.32823512304865</v>
      </c>
      <c r="U53" s="283">
        <v>60.901865518241834</v>
      </c>
      <c r="V53" s="283">
        <v>62.26154281473648</v>
      </c>
      <c r="W53" s="283">
        <v>64.037552887248921</v>
      </c>
      <c r="X53" s="284">
        <v>64.458669306281834</v>
      </c>
      <c r="Y53" s="276">
        <f t="shared" ref="Y53:Y59" si="8">AVERAGE(M53:X53)</f>
        <v>60.960236461815526</v>
      </c>
      <c r="Z53" s="61">
        <f>+IF(Y53&gt;H53,1-(Y53-H53)/Y53,1)</f>
        <v>1</v>
      </c>
      <c r="AA53" s="61">
        <f t="shared" si="2"/>
        <v>1</v>
      </c>
      <c r="AB53" s="218" t="s">
        <v>259</v>
      </c>
      <c r="AC53" s="285">
        <f>SUM(AA48:AA53)/6</f>
        <v>0.80562500000000004</v>
      </c>
      <c r="AD53" s="63"/>
      <c r="AE53" s="63"/>
      <c r="AF53" s="63"/>
      <c r="AG53" s="63"/>
      <c r="AH53" s="63"/>
    </row>
    <row r="54" spans="2:34" s="64" customFormat="1" ht="151.5" customHeight="1" x14ac:dyDescent="0.25">
      <c r="B54" s="286" t="s">
        <v>260</v>
      </c>
      <c r="C54" s="287">
        <v>7</v>
      </c>
      <c r="D54" s="288" t="s">
        <v>261</v>
      </c>
      <c r="E54" s="288" t="s">
        <v>262</v>
      </c>
      <c r="F54" s="289" t="s">
        <v>263</v>
      </c>
      <c r="G54" s="230" t="s">
        <v>58</v>
      </c>
      <c r="H54" s="231">
        <v>0.8</v>
      </c>
      <c r="I54" s="231" t="s">
        <v>103</v>
      </c>
      <c r="J54" s="290" t="s">
        <v>237</v>
      </c>
      <c r="K54" s="291" t="s">
        <v>238</v>
      </c>
      <c r="L54" s="292" t="s">
        <v>239</v>
      </c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4">
        <v>0.81</v>
      </c>
      <c r="X54" s="293"/>
      <c r="Y54" s="295">
        <f t="shared" si="8"/>
        <v>0.81</v>
      </c>
      <c r="Z54" s="296">
        <f>+IF(Y54&lt;H54,Y54/H54,1)</f>
        <v>1</v>
      </c>
      <c r="AA54" s="297">
        <f t="shared" si="2"/>
        <v>1</v>
      </c>
      <c r="AB54" s="298"/>
      <c r="AC54" s="299"/>
      <c r="AD54" s="63"/>
      <c r="AE54" s="63"/>
      <c r="AF54" s="63"/>
      <c r="AG54" s="63"/>
      <c r="AH54" s="63"/>
    </row>
    <row r="55" spans="2:34" s="64" customFormat="1" ht="93" customHeight="1" x14ac:dyDescent="0.25">
      <c r="B55" s="300"/>
      <c r="C55" s="287">
        <v>7</v>
      </c>
      <c r="D55" s="258" t="s">
        <v>264</v>
      </c>
      <c r="E55" s="258" t="s">
        <v>262</v>
      </c>
      <c r="F55" s="259" t="s">
        <v>265</v>
      </c>
      <c r="G55" s="55" t="s">
        <v>58</v>
      </c>
      <c r="H55" s="124">
        <v>0.8</v>
      </c>
      <c r="I55" s="124" t="s">
        <v>103</v>
      </c>
      <c r="J55" s="253" t="s">
        <v>237</v>
      </c>
      <c r="K55" s="195" t="s">
        <v>238</v>
      </c>
      <c r="L55" s="196" t="s">
        <v>239</v>
      </c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>
        <v>1</v>
      </c>
      <c r="X55" s="182"/>
      <c r="Y55" s="301">
        <f t="shared" si="8"/>
        <v>1</v>
      </c>
      <c r="Z55" s="61">
        <f>+IF(Y55&lt;H55,Y55/H55,1)</f>
        <v>1</v>
      </c>
      <c r="AA55" s="302">
        <f t="shared" si="2"/>
        <v>1</v>
      </c>
      <c r="AB55" s="303"/>
      <c r="AC55" s="304"/>
      <c r="AD55" s="63"/>
      <c r="AE55" s="63"/>
      <c r="AF55" s="63"/>
      <c r="AG55" s="63"/>
      <c r="AH55" s="63"/>
    </row>
    <row r="56" spans="2:34" s="64" customFormat="1" ht="93" customHeight="1" x14ac:dyDescent="0.25">
      <c r="B56" s="300"/>
      <c r="C56" s="287">
        <v>7</v>
      </c>
      <c r="D56" s="258" t="s">
        <v>266</v>
      </c>
      <c r="E56" s="258" t="s">
        <v>262</v>
      </c>
      <c r="F56" s="259"/>
      <c r="G56" s="55" t="s">
        <v>58</v>
      </c>
      <c r="H56" s="124">
        <v>0.12</v>
      </c>
      <c r="I56" s="124" t="s">
        <v>201</v>
      </c>
      <c r="J56" s="253" t="s">
        <v>267</v>
      </c>
      <c r="K56" s="195" t="s">
        <v>268</v>
      </c>
      <c r="L56" s="196" t="s">
        <v>269</v>
      </c>
      <c r="M56" s="305"/>
      <c r="N56" s="305"/>
      <c r="O56" s="305">
        <v>0.1028</v>
      </c>
      <c r="P56" s="305"/>
      <c r="Q56" s="305"/>
      <c r="R56" s="305">
        <v>0.16</v>
      </c>
      <c r="S56" s="305"/>
      <c r="T56" s="305"/>
      <c r="U56" s="305">
        <v>9.6000000000000002E-2</v>
      </c>
      <c r="V56" s="305"/>
      <c r="W56" s="305"/>
      <c r="X56" s="305">
        <v>0.11700000000000001</v>
      </c>
      <c r="Y56" s="301">
        <f>AVERAGE(M56:X56)</f>
        <v>0.11895</v>
      </c>
      <c r="Z56" s="61">
        <f>+IF(Y56&lt;H56,Y56/H56,1)</f>
        <v>0.99125000000000008</v>
      </c>
      <c r="AA56" s="302">
        <f t="shared" si="2"/>
        <v>0.99125000000000008</v>
      </c>
      <c r="AB56" s="303"/>
      <c r="AC56" s="304"/>
      <c r="AD56" s="63"/>
      <c r="AE56" s="63"/>
      <c r="AF56" s="63"/>
      <c r="AG56" s="63"/>
      <c r="AH56" s="63"/>
    </row>
    <row r="57" spans="2:34" s="64" customFormat="1" ht="93" customHeight="1" x14ac:dyDescent="0.25">
      <c r="B57" s="300"/>
      <c r="C57" s="287">
        <v>7</v>
      </c>
      <c r="D57" s="258" t="s">
        <v>270</v>
      </c>
      <c r="E57" s="258" t="s">
        <v>262</v>
      </c>
      <c r="F57" s="259"/>
      <c r="G57" s="55" t="s">
        <v>58</v>
      </c>
      <c r="H57" s="124">
        <v>0.05</v>
      </c>
      <c r="I57" s="124" t="s">
        <v>201</v>
      </c>
      <c r="J57" s="253" t="s">
        <v>271</v>
      </c>
      <c r="K57" s="195" t="s">
        <v>272</v>
      </c>
      <c r="L57" s="196" t="s">
        <v>273</v>
      </c>
      <c r="M57" s="182"/>
      <c r="N57" s="182"/>
      <c r="O57" s="305">
        <v>2.1000000000000001E-2</v>
      </c>
      <c r="P57" s="305"/>
      <c r="Q57" s="305"/>
      <c r="R57" s="305">
        <v>-0.22839999999999999</v>
      </c>
      <c r="S57" s="182"/>
      <c r="T57" s="182"/>
      <c r="U57" s="305">
        <v>0.1489</v>
      </c>
      <c r="V57" s="182"/>
      <c r="W57" s="182"/>
      <c r="X57" s="305">
        <v>-0.1915</v>
      </c>
      <c r="Y57" s="301">
        <f t="shared" si="8"/>
        <v>-6.25E-2</v>
      </c>
      <c r="Z57" s="61">
        <f t="shared" ref="Z57:Z66" si="9">+IF(Y57&lt;H57,Y57/H57,1)</f>
        <v>-1.25</v>
      </c>
      <c r="AA57" s="302">
        <f t="shared" si="2"/>
        <v>-1.25</v>
      </c>
      <c r="AB57" s="303"/>
      <c r="AC57" s="304"/>
      <c r="AD57" s="63"/>
      <c r="AE57" s="63"/>
      <c r="AF57" s="63"/>
      <c r="AG57" s="63"/>
      <c r="AH57" s="63"/>
    </row>
    <row r="58" spans="2:34" s="64" customFormat="1" ht="93" customHeight="1" thickBot="1" x14ac:dyDescent="0.3">
      <c r="B58" s="300"/>
      <c r="C58" s="287">
        <v>7</v>
      </c>
      <c r="D58" s="258" t="s">
        <v>274</v>
      </c>
      <c r="E58" s="258" t="s">
        <v>262</v>
      </c>
      <c r="F58" s="259"/>
      <c r="G58" s="55" t="s">
        <v>58</v>
      </c>
      <c r="H58" s="124">
        <v>0.08</v>
      </c>
      <c r="I58" s="124" t="s">
        <v>201</v>
      </c>
      <c r="J58" s="253" t="s">
        <v>275</v>
      </c>
      <c r="K58" s="195" t="s">
        <v>276</v>
      </c>
      <c r="L58" s="196" t="s">
        <v>277</v>
      </c>
      <c r="M58" s="182"/>
      <c r="N58" s="182"/>
      <c r="O58" s="305">
        <v>8.8300000000000003E-2</v>
      </c>
      <c r="P58" s="305"/>
      <c r="Q58" s="305"/>
      <c r="R58" s="305">
        <v>9.0800000000000006E-2</v>
      </c>
      <c r="S58" s="182"/>
      <c r="T58" s="182"/>
      <c r="U58" s="305">
        <v>8.5599999999999996E-2</v>
      </c>
      <c r="V58" s="305"/>
      <c r="W58" s="305"/>
      <c r="X58" s="305">
        <v>0.1222</v>
      </c>
      <c r="Y58" s="301">
        <f t="shared" si="8"/>
        <v>9.6725000000000005E-2</v>
      </c>
      <c r="Z58" s="61">
        <f t="shared" si="9"/>
        <v>1</v>
      </c>
      <c r="AA58" s="302">
        <f t="shared" si="2"/>
        <v>1</v>
      </c>
      <c r="AB58" s="306"/>
      <c r="AC58" s="307"/>
      <c r="AD58" s="63"/>
      <c r="AE58" s="63"/>
      <c r="AF58" s="63"/>
      <c r="AG58" s="63"/>
      <c r="AH58" s="63"/>
    </row>
    <row r="59" spans="2:34" s="64" customFormat="1" ht="84.75" customHeight="1" thickBot="1" x14ac:dyDescent="0.3">
      <c r="B59" s="308"/>
      <c r="C59" s="287">
        <v>7</v>
      </c>
      <c r="D59" s="251" t="s">
        <v>278</v>
      </c>
      <c r="E59" s="251" t="s">
        <v>262</v>
      </c>
      <c r="F59" s="252"/>
      <c r="G59" s="103" t="s">
        <v>58</v>
      </c>
      <c r="H59" s="187">
        <v>0.08</v>
      </c>
      <c r="I59" s="187" t="s">
        <v>201</v>
      </c>
      <c r="J59" s="253" t="s">
        <v>275</v>
      </c>
      <c r="K59" s="195" t="s">
        <v>276</v>
      </c>
      <c r="L59" s="196" t="s">
        <v>277</v>
      </c>
      <c r="M59" s="269"/>
      <c r="N59" s="269"/>
      <c r="O59" s="309">
        <v>5.0000000000000001E-3</v>
      </c>
      <c r="P59" s="309"/>
      <c r="Q59" s="309"/>
      <c r="R59" s="309">
        <v>8.9999999999999993E-3</v>
      </c>
      <c r="S59" s="269"/>
      <c r="T59" s="269"/>
      <c r="U59" s="269">
        <v>0.03</v>
      </c>
      <c r="V59" s="269"/>
      <c r="W59" s="269"/>
      <c r="X59" s="310">
        <v>0.22800000000000001</v>
      </c>
      <c r="Y59" s="311">
        <f t="shared" si="8"/>
        <v>6.8000000000000005E-2</v>
      </c>
      <c r="Z59" s="74">
        <f t="shared" si="9"/>
        <v>0.85000000000000009</v>
      </c>
      <c r="AA59" s="312">
        <f t="shared" si="2"/>
        <v>0.85000000000000009</v>
      </c>
      <c r="AB59" s="313" t="s">
        <v>279</v>
      </c>
      <c r="AC59" s="314">
        <f>SUM(AA54:AA59)/6</f>
        <v>0.59854166666666664</v>
      </c>
      <c r="AD59" s="63"/>
      <c r="AE59" s="63"/>
      <c r="AF59" s="63"/>
      <c r="AG59" s="63"/>
      <c r="AH59" s="63"/>
    </row>
    <row r="60" spans="2:34" s="64" customFormat="1" ht="138.75" customHeight="1" x14ac:dyDescent="0.25">
      <c r="B60" s="315" t="s">
        <v>280</v>
      </c>
      <c r="C60" s="316">
        <v>8</v>
      </c>
      <c r="D60" s="258" t="s">
        <v>281</v>
      </c>
      <c r="E60" s="258" t="s">
        <v>282</v>
      </c>
      <c r="F60" s="55" t="s">
        <v>283</v>
      </c>
      <c r="G60" s="55" t="s">
        <v>58</v>
      </c>
      <c r="H60" s="124">
        <v>1</v>
      </c>
      <c r="I60" s="124" t="s">
        <v>284</v>
      </c>
      <c r="J60" s="253">
        <v>1</v>
      </c>
      <c r="K60" s="195" t="s">
        <v>285</v>
      </c>
      <c r="L60" s="317" t="s">
        <v>215</v>
      </c>
      <c r="M60" s="182"/>
      <c r="N60" s="182"/>
      <c r="O60" s="305"/>
      <c r="P60" s="182"/>
      <c r="Q60" s="182"/>
      <c r="R60" s="254">
        <v>1</v>
      </c>
      <c r="S60" s="182"/>
      <c r="T60" s="182"/>
      <c r="U60" s="182"/>
      <c r="V60" s="182"/>
      <c r="W60" s="182"/>
      <c r="X60" s="182">
        <v>1</v>
      </c>
      <c r="Y60" s="301">
        <f>AVERAGE(M60:X60)</f>
        <v>1</v>
      </c>
      <c r="Z60" s="61">
        <f t="shared" si="9"/>
        <v>1</v>
      </c>
      <c r="AA60" s="61">
        <f t="shared" si="2"/>
        <v>1</v>
      </c>
      <c r="AB60" s="318" t="s">
        <v>286</v>
      </c>
      <c r="AC60" s="319">
        <f>AVERAGE(AA60)</f>
        <v>1</v>
      </c>
      <c r="AD60" s="63"/>
      <c r="AE60" s="63"/>
      <c r="AF60" s="63"/>
      <c r="AG60" s="63"/>
      <c r="AH60" s="63"/>
    </row>
    <row r="61" spans="2:34" s="64" customFormat="1" ht="121.5" customHeight="1" thickBot="1" x14ac:dyDescent="0.3">
      <c r="B61" s="320" t="s">
        <v>287</v>
      </c>
      <c r="C61" s="321">
        <v>9</v>
      </c>
      <c r="D61" s="228" t="s">
        <v>288</v>
      </c>
      <c r="E61" s="228" t="s">
        <v>289</v>
      </c>
      <c r="F61" s="230" t="s">
        <v>290</v>
      </c>
      <c r="G61" s="230" t="s">
        <v>58</v>
      </c>
      <c r="H61" s="231">
        <v>0.9</v>
      </c>
      <c r="I61" s="231" t="s">
        <v>37</v>
      </c>
      <c r="J61" s="322" t="s">
        <v>291</v>
      </c>
      <c r="K61" s="323" t="s">
        <v>292</v>
      </c>
      <c r="L61" s="324" t="s">
        <v>293</v>
      </c>
      <c r="M61" s="325">
        <v>0.83</v>
      </c>
      <c r="N61" s="326">
        <v>0.71</v>
      </c>
      <c r="O61" s="325">
        <v>0.86</v>
      </c>
      <c r="P61" s="326">
        <v>0.83</v>
      </c>
      <c r="Q61" s="326">
        <v>0.87</v>
      </c>
      <c r="R61" s="326">
        <v>0.78</v>
      </c>
      <c r="S61" s="326">
        <v>0.86</v>
      </c>
      <c r="T61" s="326">
        <v>0.86</v>
      </c>
      <c r="U61" s="326">
        <v>0.89</v>
      </c>
      <c r="V61" s="326">
        <v>0.88</v>
      </c>
      <c r="W61" s="326"/>
      <c r="X61" s="327"/>
      <c r="Y61" s="328">
        <f>AVERAGE(M61:X61)</f>
        <v>0.83700000000000008</v>
      </c>
      <c r="Z61" s="296">
        <f t="shared" si="9"/>
        <v>0.93</v>
      </c>
      <c r="AA61" s="296">
        <f t="shared" si="2"/>
        <v>0.93</v>
      </c>
      <c r="AB61" s="131"/>
      <c r="AC61" s="132"/>
      <c r="AD61" s="63"/>
      <c r="AE61" s="63"/>
      <c r="AF61" s="63"/>
      <c r="AG61" s="63"/>
      <c r="AH61" s="63"/>
    </row>
    <row r="62" spans="2:34" s="64" customFormat="1" ht="121.5" customHeight="1" thickBot="1" x14ac:dyDescent="0.3">
      <c r="B62" s="320"/>
      <c r="C62" s="321"/>
      <c r="D62" s="228" t="s">
        <v>294</v>
      </c>
      <c r="E62" s="228" t="s">
        <v>289</v>
      </c>
      <c r="F62" s="230" t="s">
        <v>295</v>
      </c>
      <c r="G62" s="230" t="s">
        <v>58</v>
      </c>
      <c r="H62" s="231">
        <v>0.9</v>
      </c>
      <c r="I62" s="231" t="s">
        <v>37</v>
      </c>
      <c r="J62" s="329" t="s">
        <v>96</v>
      </c>
      <c r="K62" s="330" t="s">
        <v>296</v>
      </c>
      <c r="L62" s="331" t="s">
        <v>297</v>
      </c>
      <c r="M62" s="332">
        <v>0.91</v>
      </c>
      <c r="N62" s="332">
        <v>0.92</v>
      </c>
      <c r="O62" s="332">
        <v>0.92</v>
      </c>
      <c r="P62" s="332">
        <v>0.91</v>
      </c>
      <c r="Q62" s="332">
        <v>0.91</v>
      </c>
      <c r="R62" s="332">
        <v>0.91</v>
      </c>
      <c r="S62" s="332">
        <v>0.91</v>
      </c>
      <c r="T62" s="332">
        <v>0.92</v>
      </c>
      <c r="U62" s="332">
        <v>0.94</v>
      </c>
      <c r="V62" s="332">
        <v>0.94</v>
      </c>
      <c r="W62" s="326"/>
      <c r="X62" s="327"/>
      <c r="Y62" s="328">
        <f>AVERAGE(M62:X62)</f>
        <v>0.91899999999999993</v>
      </c>
      <c r="Z62" s="296">
        <f t="shared" si="9"/>
        <v>1</v>
      </c>
      <c r="AA62" s="296">
        <f t="shared" si="2"/>
        <v>1</v>
      </c>
      <c r="AB62" s="136"/>
      <c r="AC62" s="137"/>
      <c r="AD62" s="63"/>
      <c r="AE62" s="63"/>
      <c r="AF62" s="63"/>
      <c r="AG62" s="63"/>
      <c r="AH62" s="63"/>
    </row>
    <row r="63" spans="2:34" s="64" customFormat="1" ht="121.5" customHeight="1" thickBot="1" x14ac:dyDescent="0.3">
      <c r="B63" s="320"/>
      <c r="C63" s="321"/>
      <c r="D63" s="228" t="s">
        <v>298</v>
      </c>
      <c r="E63" s="228" t="s">
        <v>289</v>
      </c>
      <c r="F63" s="230" t="s">
        <v>299</v>
      </c>
      <c r="G63" s="230" t="s">
        <v>58</v>
      </c>
      <c r="H63" s="231">
        <v>0.8</v>
      </c>
      <c r="I63" s="231" t="s">
        <v>37</v>
      </c>
      <c r="J63" s="329" t="s">
        <v>59</v>
      </c>
      <c r="K63" s="330" t="s">
        <v>300</v>
      </c>
      <c r="L63" s="331" t="s">
        <v>301</v>
      </c>
      <c r="M63" s="332">
        <v>0.74</v>
      </c>
      <c r="N63" s="332">
        <v>0.8</v>
      </c>
      <c r="O63" s="332">
        <v>0.73</v>
      </c>
      <c r="P63" s="332">
        <v>0.78</v>
      </c>
      <c r="Q63" s="332">
        <v>0.79</v>
      </c>
      <c r="R63" s="332">
        <v>0.76</v>
      </c>
      <c r="S63" s="332">
        <v>0.78</v>
      </c>
      <c r="T63" s="332">
        <v>0.74</v>
      </c>
      <c r="U63" s="332">
        <v>0.65</v>
      </c>
      <c r="V63" s="332">
        <v>0.64</v>
      </c>
      <c r="W63" s="332"/>
      <c r="X63" s="332"/>
      <c r="Y63" s="328">
        <f>AVERAGE(M63:X63)</f>
        <v>0.74099999999999999</v>
      </c>
      <c r="Z63" s="296">
        <f t="shared" si="9"/>
        <v>0.92624999999999991</v>
      </c>
      <c r="AA63" s="296">
        <f t="shared" si="2"/>
        <v>0.92624999999999991</v>
      </c>
      <c r="AB63" s="136"/>
      <c r="AC63" s="137"/>
      <c r="AD63" s="63"/>
      <c r="AE63" s="63"/>
      <c r="AF63" s="63"/>
      <c r="AG63" s="63"/>
      <c r="AH63" s="63"/>
    </row>
    <row r="64" spans="2:34" s="64" customFormat="1" ht="121.5" customHeight="1" thickBot="1" x14ac:dyDescent="0.3">
      <c r="B64" s="320"/>
      <c r="C64" s="321">
        <v>9</v>
      </c>
      <c r="D64" s="54" t="s">
        <v>302</v>
      </c>
      <c r="E64" s="54" t="s">
        <v>303</v>
      </c>
      <c r="F64" s="55"/>
      <c r="G64" s="55" t="s">
        <v>58</v>
      </c>
      <c r="H64" s="124">
        <v>0.08</v>
      </c>
      <c r="I64" s="124" t="s">
        <v>37</v>
      </c>
      <c r="J64" s="67" t="s">
        <v>304</v>
      </c>
      <c r="K64" s="68" t="s">
        <v>305</v>
      </c>
      <c r="L64" s="163" t="s">
        <v>306</v>
      </c>
      <c r="M64" s="333">
        <v>7.1999999999999995E-2</v>
      </c>
      <c r="N64" s="334">
        <v>7.2999999999999995E-2</v>
      </c>
      <c r="O64" s="334">
        <v>8.8999999999999996E-2</v>
      </c>
      <c r="P64" s="334">
        <v>0.109</v>
      </c>
      <c r="Q64" s="334">
        <v>9.7000000000000003E-2</v>
      </c>
      <c r="R64" s="334">
        <v>7.6999999999999999E-2</v>
      </c>
      <c r="S64" s="333">
        <v>0.109</v>
      </c>
      <c r="T64" s="212">
        <v>8.6999999999999994E-2</v>
      </c>
      <c r="U64" s="212">
        <v>8.6999999999999994E-2</v>
      </c>
      <c r="V64" s="212">
        <v>0.09</v>
      </c>
      <c r="W64" s="208">
        <v>9.7000000000000003E-2</v>
      </c>
      <c r="X64" s="212">
        <v>7.6999999999999999E-2</v>
      </c>
      <c r="Y64" s="335">
        <f t="shared" ref="Y64:Y81" si="10">AVERAGE(M64:X64)</f>
        <v>8.8666666666666658E-2</v>
      </c>
      <c r="Z64" s="61">
        <f t="shared" si="9"/>
        <v>1</v>
      </c>
      <c r="AA64" s="61">
        <f t="shared" si="2"/>
        <v>1</v>
      </c>
      <c r="AB64" s="136"/>
      <c r="AC64" s="137"/>
      <c r="AD64" s="63"/>
      <c r="AE64" s="63"/>
      <c r="AF64" s="63"/>
      <c r="AG64" s="63"/>
      <c r="AH64" s="63"/>
    </row>
    <row r="65" spans="2:34" s="64" customFormat="1" ht="121.5" customHeight="1" x14ac:dyDescent="0.25">
      <c r="B65" s="320"/>
      <c r="C65" s="321">
        <v>9</v>
      </c>
      <c r="D65" s="54" t="s">
        <v>307</v>
      </c>
      <c r="E65" s="54" t="s">
        <v>303</v>
      </c>
      <c r="F65" s="55"/>
      <c r="G65" s="55" t="s">
        <v>58</v>
      </c>
      <c r="H65" s="124">
        <v>0.05</v>
      </c>
      <c r="I65" s="124" t="s">
        <v>308</v>
      </c>
      <c r="J65" s="336" t="s">
        <v>309</v>
      </c>
      <c r="K65" s="337">
        <v>0.04</v>
      </c>
      <c r="L65" s="338" t="s">
        <v>310</v>
      </c>
      <c r="M65" s="325"/>
      <c r="N65" s="339">
        <v>4.8000000000000001E-2</v>
      </c>
      <c r="O65" s="334"/>
      <c r="P65" s="339">
        <v>5.8000000000000003E-2</v>
      </c>
      <c r="Q65" s="325"/>
      <c r="R65" s="339">
        <v>4.3999999999999997E-2</v>
      </c>
      <c r="S65" s="326"/>
      <c r="T65" s="339">
        <v>9.1999999999999998E-2</v>
      </c>
      <c r="U65" s="334"/>
      <c r="V65" s="339">
        <v>7.8E-2</v>
      </c>
      <c r="W65" s="334"/>
      <c r="X65" s="339">
        <v>5.6000000000000001E-2</v>
      </c>
      <c r="Y65" s="335">
        <f>AVERAGE(M65:X65)</f>
        <v>6.2666666666666662E-2</v>
      </c>
      <c r="Z65" s="61">
        <f t="shared" si="9"/>
        <v>1</v>
      </c>
      <c r="AA65" s="61">
        <f t="shared" si="2"/>
        <v>1</v>
      </c>
      <c r="AB65" s="136"/>
      <c r="AC65" s="137"/>
      <c r="AD65" s="63"/>
      <c r="AE65" s="63"/>
      <c r="AF65" s="63"/>
      <c r="AG65" s="63"/>
      <c r="AH65" s="63"/>
    </row>
    <row r="66" spans="2:34" s="64" customFormat="1" ht="121.5" customHeight="1" x14ac:dyDescent="0.25">
      <c r="B66" s="320"/>
      <c r="C66" s="321">
        <v>9</v>
      </c>
      <c r="D66" s="54" t="s">
        <v>311</v>
      </c>
      <c r="E66" s="54" t="s">
        <v>303</v>
      </c>
      <c r="F66" s="55"/>
      <c r="G66" s="55" t="s">
        <v>58</v>
      </c>
      <c r="H66" s="124">
        <v>0.03</v>
      </c>
      <c r="I66" s="124" t="s">
        <v>229</v>
      </c>
      <c r="J66" s="67" t="s">
        <v>312</v>
      </c>
      <c r="K66" s="68" t="s">
        <v>313</v>
      </c>
      <c r="L66" s="96" t="s">
        <v>314</v>
      </c>
      <c r="M66" s="340"/>
      <c r="N66" s="340"/>
      <c r="O66" s="340"/>
      <c r="P66" s="340"/>
      <c r="Q66" s="340"/>
      <c r="R66" s="208">
        <v>-0.12</v>
      </c>
      <c r="S66" s="340"/>
      <c r="T66" s="340"/>
      <c r="U66" s="340"/>
      <c r="V66" s="325"/>
      <c r="W66" s="325"/>
      <c r="X66" s="208">
        <v>-0.12</v>
      </c>
      <c r="Y66" s="341">
        <f>AVERAGE(M66:X66)</f>
        <v>-0.12</v>
      </c>
      <c r="Z66" s="61">
        <f t="shared" si="9"/>
        <v>-4</v>
      </c>
      <c r="AA66" s="61">
        <f t="shared" si="2"/>
        <v>-4</v>
      </c>
      <c r="AB66" s="136"/>
      <c r="AC66" s="137"/>
      <c r="AD66" s="63"/>
      <c r="AE66" s="63"/>
      <c r="AF66" s="63"/>
      <c r="AG66" s="63"/>
      <c r="AH66" s="63"/>
    </row>
    <row r="67" spans="2:34" s="64" customFormat="1" ht="121.5" customHeight="1" x14ac:dyDescent="0.25">
      <c r="B67" s="320"/>
      <c r="C67" s="321">
        <v>9</v>
      </c>
      <c r="D67" s="54" t="s">
        <v>315</v>
      </c>
      <c r="E67" s="54" t="s">
        <v>303</v>
      </c>
      <c r="F67" s="55"/>
      <c r="G67" s="55" t="s">
        <v>316</v>
      </c>
      <c r="H67" s="138">
        <v>60</v>
      </c>
      <c r="I67" s="124" t="s">
        <v>37</v>
      </c>
      <c r="J67" s="336" t="s">
        <v>317</v>
      </c>
      <c r="K67" s="342" t="s">
        <v>318</v>
      </c>
      <c r="L67" s="338" t="s">
        <v>319</v>
      </c>
      <c r="M67" s="140">
        <v>32</v>
      </c>
      <c r="N67" s="140">
        <v>32</v>
      </c>
      <c r="O67" s="140">
        <v>33</v>
      </c>
      <c r="P67" s="140">
        <v>27</v>
      </c>
      <c r="Q67" s="140">
        <v>34</v>
      </c>
      <c r="R67" s="140">
        <v>35</v>
      </c>
      <c r="S67" s="140">
        <v>35</v>
      </c>
      <c r="T67" s="140">
        <v>34</v>
      </c>
      <c r="U67" s="140">
        <v>35</v>
      </c>
      <c r="V67" s="140">
        <v>35</v>
      </c>
      <c r="W67" s="140">
        <v>34</v>
      </c>
      <c r="X67" s="140">
        <v>34</v>
      </c>
      <c r="Y67" s="343">
        <f t="shared" si="10"/>
        <v>33.333333333333336</v>
      </c>
      <c r="Z67" s="74">
        <f>+IF(Y67&gt;H67,1-(Y67-H67)/Y67,1)</f>
        <v>1</v>
      </c>
      <c r="AA67" s="61">
        <f t="shared" si="2"/>
        <v>1</v>
      </c>
      <c r="AB67" s="136"/>
      <c r="AC67" s="137"/>
      <c r="AD67" s="63"/>
      <c r="AE67" s="63"/>
      <c r="AF67" s="63"/>
      <c r="AG67" s="63"/>
      <c r="AH67" s="63"/>
    </row>
    <row r="68" spans="2:34" s="64" customFormat="1" ht="121.5" customHeight="1" x14ac:dyDescent="0.25">
      <c r="B68" s="320"/>
      <c r="C68" s="321">
        <v>9</v>
      </c>
      <c r="D68" s="54" t="s">
        <v>320</v>
      </c>
      <c r="E68" s="54" t="s">
        <v>303</v>
      </c>
      <c r="F68" s="55"/>
      <c r="G68" s="55" t="s">
        <v>58</v>
      </c>
      <c r="H68" s="124">
        <v>0.8</v>
      </c>
      <c r="I68" s="124" t="s">
        <v>37</v>
      </c>
      <c r="J68" s="67" t="s">
        <v>141</v>
      </c>
      <c r="K68" s="68" t="s">
        <v>321</v>
      </c>
      <c r="L68" s="163" t="s">
        <v>322</v>
      </c>
      <c r="M68" s="134">
        <v>0.88</v>
      </c>
      <c r="N68" s="340">
        <v>0.4</v>
      </c>
      <c r="O68" s="126">
        <v>0.66</v>
      </c>
      <c r="P68" s="134">
        <v>0.67</v>
      </c>
      <c r="Q68" s="340">
        <v>0.91</v>
      </c>
      <c r="R68" s="134">
        <v>0.64</v>
      </c>
      <c r="S68" s="134">
        <v>0.81</v>
      </c>
      <c r="T68" s="134">
        <v>0.62</v>
      </c>
      <c r="U68" s="340">
        <v>0.77</v>
      </c>
      <c r="V68" s="340">
        <v>0.74</v>
      </c>
      <c r="W68" s="340">
        <v>0.75</v>
      </c>
      <c r="X68" s="130">
        <v>0.77</v>
      </c>
      <c r="Y68" s="344">
        <f t="shared" si="10"/>
        <v>0.71833333333333338</v>
      </c>
      <c r="Z68" s="74">
        <f>+IF(Y68&gt;H68,1-(Y68-H68)/Y68,1)</f>
        <v>1</v>
      </c>
      <c r="AA68" s="61">
        <f t="shared" si="2"/>
        <v>1</v>
      </c>
      <c r="AB68" s="136"/>
      <c r="AC68" s="137"/>
      <c r="AD68" s="63"/>
      <c r="AE68" s="63"/>
      <c r="AF68" s="63"/>
      <c r="AG68" s="63"/>
      <c r="AH68" s="63"/>
    </row>
    <row r="69" spans="2:34" s="64" customFormat="1" ht="121.5" customHeight="1" x14ac:dyDescent="0.25">
      <c r="B69" s="320"/>
      <c r="C69" s="321">
        <v>9</v>
      </c>
      <c r="D69" s="54" t="s">
        <v>323</v>
      </c>
      <c r="E69" s="54" t="s">
        <v>324</v>
      </c>
      <c r="F69" s="55" t="s">
        <v>325</v>
      </c>
      <c r="G69" s="55" t="s">
        <v>58</v>
      </c>
      <c r="H69" s="124">
        <v>0.8</v>
      </c>
      <c r="I69" s="124" t="s">
        <v>103</v>
      </c>
      <c r="J69" s="67" t="s">
        <v>137</v>
      </c>
      <c r="K69" s="68" t="s">
        <v>326</v>
      </c>
      <c r="L69" s="163" t="s">
        <v>327</v>
      </c>
      <c r="M69" s="181"/>
      <c r="N69" s="181"/>
      <c r="O69" s="181"/>
      <c r="P69" s="181"/>
      <c r="Q69" s="181"/>
      <c r="R69" s="130"/>
      <c r="S69" s="181"/>
      <c r="T69" s="181"/>
      <c r="U69" s="181"/>
      <c r="V69" s="181"/>
      <c r="W69" s="182"/>
      <c r="X69" s="130"/>
      <c r="Y69" s="148" t="e">
        <f t="shared" si="10"/>
        <v>#DIV/0!</v>
      </c>
      <c r="Z69" s="61" t="e">
        <f>+IF(Y69&lt;H69,Y69/H69,1)</f>
        <v>#DIV/0!</v>
      </c>
      <c r="AA69" s="61" t="str">
        <f t="shared" si="2"/>
        <v/>
      </c>
      <c r="AB69" s="136"/>
      <c r="AC69" s="137"/>
      <c r="AD69" s="63"/>
      <c r="AE69" s="63"/>
      <c r="AF69" s="63"/>
      <c r="AG69" s="63"/>
      <c r="AH69" s="63"/>
    </row>
    <row r="70" spans="2:34" s="64" customFormat="1" ht="64.5" customHeight="1" x14ac:dyDescent="0.25">
      <c r="B70" s="320"/>
      <c r="C70" s="321">
        <v>9</v>
      </c>
      <c r="D70" s="54" t="s">
        <v>328</v>
      </c>
      <c r="E70" s="54" t="s">
        <v>329</v>
      </c>
      <c r="F70" s="55" t="s">
        <v>330</v>
      </c>
      <c r="G70" s="55"/>
      <c r="H70" s="345">
        <v>1.1000000000000001</v>
      </c>
      <c r="I70" s="124" t="s">
        <v>229</v>
      </c>
      <c r="J70" s="67" t="s">
        <v>331</v>
      </c>
      <c r="K70" s="68" t="s">
        <v>332</v>
      </c>
      <c r="L70" s="96" t="s">
        <v>333</v>
      </c>
      <c r="M70" s="346">
        <v>0.88</v>
      </c>
      <c r="N70" s="347"/>
      <c r="O70" s="347"/>
      <c r="P70" s="347"/>
      <c r="Q70" s="347"/>
      <c r="R70" s="348"/>
      <c r="S70" s="349">
        <v>0.69</v>
      </c>
      <c r="T70" s="350"/>
      <c r="U70" s="350"/>
      <c r="V70" s="350"/>
      <c r="W70" s="350"/>
      <c r="X70" s="351"/>
      <c r="Y70" s="352">
        <f t="shared" si="10"/>
        <v>0.78499999999999992</v>
      </c>
      <c r="Z70" s="61">
        <f t="shared" ref="Z70:Z85" si="11">+IF(Y70&lt;H70,Y70/H70,1)</f>
        <v>0.71363636363636351</v>
      </c>
      <c r="AA70" s="61">
        <f t="shared" si="2"/>
        <v>0.71363636363636351</v>
      </c>
      <c r="AB70" s="136"/>
      <c r="AC70" s="137"/>
      <c r="AD70" s="63"/>
      <c r="AE70" s="63"/>
      <c r="AF70" s="63"/>
      <c r="AG70" s="63"/>
      <c r="AH70" s="63"/>
    </row>
    <row r="71" spans="2:34" s="64" customFormat="1" ht="81.75" customHeight="1" x14ac:dyDescent="0.25">
      <c r="B71" s="320"/>
      <c r="C71" s="321">
        <v>9</v>
      </c>
      <c r="D71" s="54" t="s">
        <v>334</v>
      </c>
      <c r="E71" s="54" t="s">
        <v>329</v>
      </c>
      <c r="F71" s="55"/>
      <c r="G71" s="55"/>
      <c r="H71" s="345">
        <v>1.1000000000000001</v>
      </c>
      <c r="I71" s="124" t="s">
        <v>229</v>
      </c>
      <c r="J71" s="67" t="s">
        <v>331</v>
      </c>
      <c r="K71" s="68" t="s">
        <v>332</v>
      </c>
      <c r="L71" s="96" t="s">
        <v>333</v>
      </c>
      <c r="M71" s="353">
        <v>1.4</v>
      </c>
      <c r="N71" s="354"/>
      <c r="O71" s="354"/>
      <c r="P71" s="354"/>
      <c r="Q71" s="354"/>
      <c r="R71" s="355"/>
      <c r="S71" s="356">
        <v>1.4</v>
      </c>
      <c r="T71" s="357"/>
      <c r="U71" s="357"/>
      <c r="V71" s="357"/>
      <c r="W71" s="357"/>
      <c r="X71" s="358"/>
      <c r="Y71" s="352">
        <f>AVERAGE(M71:X71)</f>
        <v>1.4</v>
      </c>
      <c r="Z71" s="61">
        <f t="shared" si="11"/>
        <v>1</v>
      </c>
      <c r="AA71" s="61">
        <f t="shared" si="2"/>
        <v>1</v>
      </c>
      <c r="AB71" s="136"/>
      <c r="AC71" s="137"/>
      <c r="AD71" s="63"/>
      <c r="AE71" s="63"/>
      <c r="AF71" s="63"/>
      <c r="AG71" s="63"/>
      <c r="AH71" s="63"/>
    </row>
    <row r="72" spans="2:34" s="64" customFormat="1" ht="81.75" customHeight="1" x14ac:dyDescent="0.25">
      <c r="B72" s="320"/>
      <c r="C72" s="321"/>
      <c r="D72" s="54" t="s">
        <v>335</v>
      </c>
      <c r="E72" s="54" t="s">
        <v>329</v>
      </c>
      <c r="F72" s="55"/>
      <c r="G72" s="55"/>
      <c r="H72" s="142">
        <v>0.8</v>
      </c>
      <c r="I72" s="124" t="s">
        <v>229</v>
      </c>
      <c r="J72" s="359" t="s">
        <v>336</v>
      </c>
      <c r="K72" s="68" t="s">
        <v>337</v>
      </c>
      <c r="L72" s="360" t="s">
        <v>338</v>
      </c>
      <c r="M72" s="361">
        <v>0.4</v>
      </c>
      <c r="N72" s="362"/>
      <c r="O72" s="362"/>
      <c r="P72" s="362"/>
      <c r="Q72" s="362"/>
      <c r="R72" s="363"/>
      <c r="S72" s="356">
        <v>0.4</v>
      </c>
      <c r="T72" s="357"/>
      <c r="U72" s="357"/>
      <c r="V72" s="357"/>
      <c r="W72" s="357"/>
      <c r="X72" s="358"/>
      <c r="Y72" s="352">
        <f>AVERAGE(M72:X72)</f>
        <v>0.4</v>
      </c>
      <c r="Z72" s="74">
        <f>+IF(Y72&gt;H72,1-(Y72-H72)/Y72,1)</f>
        <v>1</v>
      </c>
      <c r="AA72" s="61">
        <f t="shared" si="2"/>
        <v>1</v>
      </c>
      <c r="AB72" s="136"/>
      <c r="AC72" s="137"/>
      <c r="AD72" s="63"/>
      <c r="AE72" s="63"/>
      <c r="AF72" s="63"/>
      <c r="AG72" s="63"/>
      <c r="AH72" s="63"/>
    </row>
    <row r="73" spans="2:34" s="64" customFormat="1" ht="81.75" customHeight="1" x14ac:dyDescent="0.25">
      <c r="B73" s="320"/>
      <c r="C73" s="321"/>
      <c r="D73" s="54" t="s">
        <v>339</v>
      </c>
      <c r="E73" s="54" t="s">
        <v>329</v>
      </c>
      <c r="F73" s="55"/>
      <c r="G73" s="55"/>
      <c r="H73" s="364">
        <v>22030074121.495602</v>
      </c>
      <c r="I73" s="124" t="s">
        <v>229</v>
      </c>
      <c r="J73" s="67" t="s">
        <v>340</v>
      </c>
      <c r="K73" s="68"/>
      <c r="L73" s="365" t="s">
        <v>341</v>
      </c>
      <c r="M73" s="366">
        <v>18524410231.18</v>
      </c>
      <c r="N73" s="367"/>
      <c r="O73" s="367"/>
      <c r="P73" s="367"/>
      <c r="Q73" s="367"/>
      <c r="R73" s="368"/>
      <c r="S73" s="366">
        <v>39390022048.580002</v>
      </c>
      <c r="T73" s="367"/>
      <c r="U73" s="367"/>
      <c r="V73" s="367"/>
      <c r="W73" s="367"/>
      <c r="X73" s="368"/>
      <c r="Y73" s="369">
        <f>AVERAGE(M73:X73)</f>
        <v>28957216139.880001</v>
      </c>
      <c r="Z73" s="61">
        <f t="shared" si="11"/>
        <v>1</v>
      </c>
      <c r="AA73" s="61">
        <f t="shared" si="2"/>
        <v>1</v>
      </c>
      <c r="AB73" s="136"/>
      <c r="AC73" s="137"/>
      <c r="AD73" s="63"/>
      <c r="AE73" s="63"/>
      <c r="AF73" s="63"/>
      <c r="AG73" s="63"/>
      <c r="AH73" s="63"/>
    </row>
    <row r="74" spans="2:34" s="64" customFormat="1" ht="63" customHeight="1" x14ac:dyDescent="0.25">
      <c r="B74" s="320"/>
      <c r="C74" s="321"/>
      <c r="D74" s="54" t="s">
        <v>342</v>
      </c>
      <c r="E74" s="54" t="s">
        <v>329</v>
      </c>
      <c r="F74" s="55"/>
      <c r="G74" s="55"/>
      <c r="H74" s="138">
        <v>4</v>
      </c>
      <c r="I74" s="124" t="s">
        <v>229</v>
      </c>
      <c r="J74" s="370" t="s">
        <v>343</v>
      </c>
      <c r="K74" s="68"/>
      <c r="L74" s="360" t="s">
        <v>344</v>
      </c>
      <c r="M74" s="371">
        <v>4</v>
      </c>
      <c r="N74" s="372"/>
      <c r="O74" s="372"/>
      <c r="P74" s="372"/>
      <c r="Q74" s="372"/>
      <c r="R74" s="373"/>
      <c r="S74" s="371">
        <v>3</v>
      </c>
      <c r="T74" s="372"/>
      <c r="U74" s="372"/>
      <c r="V74" s="372"/>
      <c r="W74" s="372"/>
      <c r="X74" s="373"/>
      <c r="Y74" s="276">
        <f>AVERAGE(M74:X74)</f>
        <v>3.5</v>
      </c>
      <c r="Z74" s="61"/>
      <c r="AA74" s="61"/>
      <c r="AB74" s="136"/>
      <c r="AC74" s="137"/>
      <c r="AD74" s="63"/>
      <c r="AE74" s="63"/>
      <c r="AF74" s="63"/>
      <c r="AG74" s="63"/>
      <c r="AH74" s="63"/>
    </row>
    <row r="75" spans="2:34" s="64" customFormat="1" ht="99.75" customHeight="1" x14ac:dyDescent="0.25">
      <c r="B75" s="320"/>
      <c r="C75" s="321"/>
      <c r="D75" s="54" t="s">
        <v>345</v>
      </c>
      <c r="E75" s="54" t="s">
        <v>329</v>
      </c>
      <c r="F75" s="55"/>
      <c r="G75" s="55"/>
      <c r="H75" s="138">
        <v>4</v>
      </c>
      <c r="I75" s="124" t="s">
        <v>229</v>
      </c>
      <c r="J75" s="67" t="s">
        <v>340</v>
      </c>
      <c r="K75" s="68"/>
      <c r="L75" s="365" t="s">
        <v>341</v>
      </c>
      <c r="M75" s="361">
        <v>5</v>
      </c>
      <c r="N75" s="362"/>
      <c r="O75" s="362"/>
      <c r="P75" s="362"/>
      <c r="Q75" s="362"/>
      <c r="R75" s="363"/>
      <c r="S75" s="374">
        <v>7</v>
      </c>
      <c r="T75" s="375"/>
      <c r="U75" s="375"/>
      <c r="V75" s="375"/>
      <c r="W75" s="375"/>
      <c r="X75" s="376"/>
      <c r="Y75" s="141">
        <f>AVERAGE(M75:X75)</f>
        <v>6</v>
      </c>
      <c r="Z75" s="61"/>
      <c r="AA75" s="61"/>
      <c r="AB75" s="136"/>
      <c r="AC75" s="137"/>
      <c r="AD75" s="63"/>
      <c r="AE75" s="63"/>
      <c r="AF75" s="63"/>
      <c r="AG75" s="63"/>
      <c r="AH75" s="63"/>
    </row>
    <row r="76" spans="2:34" s="64" customFormat="1" ht="168" customHeight="1" x14ac:dyDescent="0.25">
      <c r="B76" s="320"/>
      <c r="C76" s="321"/>
      <c r="D76" s="54" t="s">
        <v>346</v>
      </c>
      <c r="E76" s="54" t="s">
        <v>329</v>
      </c>
      <c r="F76" s="55"/>
      <c r="G76" s="55"/>
      <c r="H76" s="138">
        <v>4</v>
      </c>
      <c r="I76" s="124" t="s">
        <v>103</v>
      </c>
      <c r="J76" s="67" t="s">
        <v>340</v>
      </c>
      <c r="K76" s="68"/>
      <c r="L76" s="365" t="s">
        <v>341</v>
      </c>
      <c r="M76" s="361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3"/>
      <c r="Y76" s="141">
        <f>M76</f>
        <v>0</v>
      </c>
      <c r="Z76" s="61"/>
      <c r="AA76" s="61"/>
      <c r="AB76" s="136"/>
      <c r="AC76" s="137"/>
      <c r="AD76" s="63"/>
      <c r="AE76" s="63"/>
      <c r="AF76" s="63"/>
      <c r="AG76" s="63"/>
      <c r="AH76" s="63"/>
    </row>
    <row r="77" spans="2:34" s="64" customFormat="1" ht="112.5" customHeight="1" x14ac:dyDescent="0.25">
      <c r="B77" s="320"/>
      <c r="C77" s="321"/>
      <c r="D77" s="54" t="s">
        <v>347</v>
      </c>
      <c r="E77" s="54" t="s">
        <v>329</v>
      </c>
      <c r="F77" s="55"/>
      <c r="G77" s="55"/>
      <c r="H77" s="138">
        <v>31</v>
      </c>
      <c r="I77" s="124" t="s">
        <v>103</v>
      </c>
      <c r="J77" s="377" t="s">
        <v>348</v>
      </c>
      <c r="K77" s="68"/>
      <c r="L77" s="147" t="s">
        <v>349</v>
      </c>
      <c r="M77" s="378"/>
      <c r="N77" s="379"/>
      <c r="O77" s="379"/>
      <c r="P77" s="379"/>
      <c r="Q77" s="379"/>
      <c r="R77" s="379"/>
      <c r="S77" s="379"/>
      <c r="T77" s="379"/>
      <c r="U77" s="379"/>
      <c r="V77" s="379"/>
      <c r="W77" s="379"/>
      <c r="X77" s="380"/>
      <c r="Y77" s="148"/>
      <c r="Z77" s="61"/>
      <c r="AA77" s="61"/>
      <c r="AB77" s="136"/>
      <c r="AC77" s="137"/>
      <c r="AD77" s="63"/>
      <c r="AE77" s="63"/>
      <c r="AF77" s="63"/>
      <c r="AG77" s="63"/>
      <c r="AH77" s="63"/>
    </row>
    <row r="78" spans="2:34" s="64" customFormat="1" ht="81.75" customHeight="1" x14ac:dyDescent="0.25">
      <c r="B78" s="320"/>
      <c r="C78" s="321"/>
      <c r="D78" s="54" t="s">
        <v>350</v>
      </c>
      <c r="E78" s="54" t="s">
        <v>329</v>
      </c>
      <c r="F78" s="55" t="s">
        <v>351</v>
      </c>
      <c r="G78" s="55"/>
      <c r="H78" s="142">
        <v>2.83</v>
      </c>
      <c r="I78" s="124" t="s">
        <v>103</v>
      </c>
      <c r="J78" s="381" t="s">
        <v>352</v>
      </c>
      <c r="K78" s="68" t="s">
        <v>353</v>
      </c>
      <c r="L78" s="147" t="s">
        <v>354</v>
      </c>
      <c r="M78" s="382"/>
      <c r="N78" s="383"/>
      <c r="O78" s="383"/>
      <c r="P78" s="383"/>
      <c r="Q78" s="383"/>
      <c r="R78" s="383"/>
      <c r="S78" s="384"/>
      <c r="T78" s="384"/>
      <c r="U78" s="384"/>
      <c r="V78" s="384"/>
      <c r="W78" s="384"/>
      <c r="X78" s="384"/>
      <c r="Y78" s="148"/>
      <c r="Z78" s="61"/>
      <c r="AA78" s="61"/>
      <c r="AB78" s="136"/>
      <c r="AC78" s="137"/>
      <c r="AD78" s="63"/>
      <c r="AE78" s="63"/>
      <c r="AF78" s="63"/>
      <c r="AG78" s="63"/>
      <c r="AH78" s="63"/>
    </row>
    <row r="79" spans="2:34" s="64" customFormat="1" ht="81.75" customHeight="1" x14ac:dyDescent="0.25">
      <c r="B79" s="320"/>
      <c r="C79" s="321"/>
      <c r="D79" s="54" t="s">
        <v>355</v>
      </c>
      <c r="E79" s="54" t="s">
        <v>329</v>
      </c>
      <c r="F79" s="55"/>
      <c r="G79" s="55"/>
      <c r="H79" s="124" t="s">
        <v>340</v>
      </c>
      <c r="I79" s="124" t="s">
        <v>229</v>
      </c>
      <c r="J79" s="377" t="s">
        <v>340</v>
      </c>
      <c r="K79" s="68"/>
      <c r="L79" s="360" t="s">
        <v>341</v>
      </c>
      <c r="M79" s="385">
        <v>-19834209191</v>
      </c>
      <c r="N79" s="385"/>
      <c r="O79" s="385"/>
      <c r="P79" s="385"/>
      <c r="Q79" s="385"/>
      <c r="R79" s="385"/>
      <c r="S79" s="386">
        <v>-13565236719</v>
      </c>
      <c r="T79" s="386"/>
      <c r="U79" s="386"/>
      <c r="V79" s="386"/>
      <c r="W79" s="386"/>
      <c r="X79" s="386"/>
      <c r="Y79" s="387">
        <f>AVERAGE(M79:X79)</f>
        <v>-16699722955</v>
      </c>
      <c r="Z79" s="61"/>
      <c r="AA79" s="61"/>
      <c r="AB79" s="136"/>
      <c r="AC79" s="137"/>
      <c r="AD79" s="63"/>
      <c r="AE79" s="63"/>
      <c r="AF79" s="63"/>
      <c r="AG79" s="63"/>
      <c r="AH79" s="63"/>
    </row>
    <row r="80" spans="2:34" s="64" customFormat="1" ht="81.75" customHeight="1" x14ac:dyDescent="0.25">
      <c r="B80" s="320"/>
      <c r="C80" s="321">
        <v>9</v>
      </c>
      <c r="D80" s="54" t="s">
        <v>356</v>
      </c>
      <c r="E80" s="54" t="s">
        <v>357</v>
      </c>
      <c r="F80" s="55" t="s">
        <v>358</v>
      </c>
      <c r="G80" s="55" t="s">
        <v>58</v>
      </c>
      <c r="H80" s="124">
        <v>0.8</v>
      </c>
      <c r="I80" s="124" t="s">
        <v>131</v>
      </c>
      <c r="J80" s="67" t="s">
        <v>359</v>
      </c>
      <c r="K80" s="68" t="s">
        <v>360</v>
      </c>
      <c r="L80" s="163" t="s">
        <v>293</v>
      </c>
      <c r="M80" s="388">
        <v>0.83</v>
      </c>
      <c r="N80" s="389"/>
      <c r="O80" s="389"/>
      <c r="P80" s="389"/>
      <c r="Q80" s="389"/>
      <c r="R80" s="389"/>
      <c r="S80" s="389"/>
      <c r="T80" s="389"/>
      <c r="U80" s="389"/>
      <c r="V80" s="389"/>
      <c r="W80" s="389"/>
      <c r="X80" s="389"/>
      <c r="Y80" s="301">
        <f t="shared" si="10"/>
        <v>0.83</v>
      </c>
      <c r="Z80" s="61">
        <f t="shared" si="11"/>
        <v>1</v>
      </c>
      <c r="AA80" s="61">
        <f t="shared" ref="AA80:AA160" si="12">+IFERROR(Z80,"")</f>
        <v>1</v>
      </c>
      <c r="AB80" s="136"/>
      <c r="AC80" s="137"/>
      <c r="AD80" s="63"/>
      <c r="AE80" s="63"/>
      <c r="AF80" s="63"/>
      <c r="AG80" s="63"/>
      <c r="AH80" s="63"/>
    </row>
    <row r="81" spans="2:34" s="64" customFormat="1" ht="67.5" customHeight="1" x14ac:dyDescent="0.25">
      <c r="B81" s="320"/>
      <c r="C81" s="321">
        <v>9</v>
      </c>
      <c r="D81" s="54" t="s">
        <v>361</v>
      </c>
      <c r="E81" s="54" t="s">
        <v>357</v>
      </c>
      <c r="F81" s="55" t="s">
        <v>362</v>
      </c>
      <c r="G81" s="55" t="s">
        <v>58</v>
      </c>
      <c r="H81" s="124">
        <v>0.9</v>
      </c>
      <c r="I81" s="124" t="s">
        <v>37</v>
      </c>
      <c r="J81" s="67" t="s">
        <v>363</v>
      </c>
      <c r="K81" s="68" t="s">
        <v>364</v>
      </c>
      <c r="L81" s="163" t="s">
        <v>365</v>
      </c>
      <c r="M81" s="340">
        <v>0.96</v>
      </c>
      <c r="N81" s="340">
        <v>0.95</v>
      </c>
      <c r="O81" s="126">
        <v>0.98</v>
      </c>
      <c r="P81" s="126">
        <v>0.96</v>
      </c>
      <c r="Q81" s="126">
        <v>0.95</v>
      </c>
      <c r="R81" s="340">
        <v>0.9</v>
      </c>
      <c r="S81" s="340">
        <v>0.96</v>
      </c>
      <c r="T81" s="130">
        <v>0.97</v>
      </c>
      <c r="U81" s="130">
        <v>0.97</v>
      </c>
      <c r="V81" s="130">
        <v>0.99</v>
      </c>
      <c r="W81" s="130">
        <v>0.9</v>
      </c>
      <c r="X81" s="130">
        <v>0.95</v>
      </c>
      <c r="Y81" s="148">
        <f t="shared" si="10"/>
        <v>0.95333333333333325</v>
      </c>
      <c r="Z81" s="61">
        <f t="shared" si="11"/>
        <v>1</v>
      </c>
      <c r="AA81" s="61">
        <f t="shared" si="12"/>
        <v>1</v>
      </c>
      <c r="AB81" s="136"/>
      <c r="AC81" s="137"/>
      <c r="AD81" s="63"/>
      <c r="AE81" s="63"/>
      <c r="AF81" s="63"/>
      <c r="AG81" s="63"/>
      <c r="AH81" s="63"/>
    </row>
    <row r="82" spans="2:34" s="64" customFormat="1" ht="90" customHeight="1" x14ac:dyDescent="0.25">
      <c r="B82" s="320"/>
      <c r="C82" s="321">
        <v>9</v>
      </c>
      <c r="D82" s="54" t="s">
        <v>366</v>
      </c>
      <c r="E82" s="54" t="s">
        <v>357</v>
      </c>
      <c r="F82" s="179" t="s">
        <v>367</v>
      </c>
      <c r="G82" s="55" t="s">
        <v>58</v>
      </c>
      <c r="H82" s="124">
        <v>0.5</v>
      </c>
      <c r="I82" s="124" t="s">
        <v>103</v>
      </c>
      <c r="J82" s="390" t="s">
        <v>368</v>
      </c>
      <c r="K82" s="391" t="s">
        <v>369</v>
      </c>
      <c r="L82" s="392" t="s">
        <v>370</v>
      </c>
      <c r="M82" s="393">
        <v>0.2</v>
      </c>
      <c r="N82" s="393"/>
      <c r="O82" s="393"/>
      <c r="P82" s="393"/>
      <c r="Q82" s="393"/>
      <c r="R82" s="393"/>
      <c r="S82" s="394">
        <v>0.22</v>
      </c>
      <c r="T82" s="394"/>
      <c r="U82" s="394"/>
      <c r="V82" s="394"/>
      <c r="W82" s="394"/>
      <c r="X82" s="395"/>
      <c r="Y82" s="148">
        <f>AVERAGE(M82)</f>
        <v>0.2</v>
      </c>
      <c r="Z82" s="61">
        <f t="shared" si="11"/>
        <v>0.4</v>
      </c>
      <c r="AA82" s="61">
        <f t="shared" si="12"/>
        <v>0.4</v>
      </c>
      <c r="AB82" s="136"/>
      <c r="AC82" s="137"/>
      <c r="AD82" s="63"/>
      <c r="AE82" s="63"/>
      <c r="AF82" s="63"/>
      <c r="AG82" s="63"/>
      <c r="AH82" s="63"/>
    </row>
    <row r="83" spans="2:34" s="64" customFormat="1" ht="67.5" customHeight="1" x14ac:dyDescent="0.25">
      <c r="B83" s="320"/>
      <c r="C83" s="321">
        <v>9</v>
      </c>
      <c r="D83" s="54" t="s">
        <v>371</v>
      </c>
      <c r="E83" s="54" t="s">
        <v>357</v>
      </c>
      <c r="F83" s="55" t="s">
        <v>372</v>
      </c>
      <c r="G83" s="55" t="s">
        <v>58</v>
      </c>
      <c r="H83" s="124">
        <v>0.7</v>
      </c>
      <c r="I83" s="124" t="s">
        <v>103</v>
      </c>
      <c r="J83" s="390" t="s">
        <v>373</v>
      </c>
      <c r="K83" s="391" t="s">
        <v>374</v>
      </c>
      <c r="L83" s="392" t="s">
        <v>375</v>
      </c>
      <c r="M83" s="158">
        <v>0.75</v>
      </c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4"/>
      <c r="Y83" s="301">
        <f t="shared" ref="Y83:Y88" si="13">AVERAGE(M83:X83)</f>
        <v>0.75</v>
      </c>
      <c r="Z83" s="61">
        <f t="shared" si="11"/>
        <v>1</v>
      </c>
      <c r="AA83" s="61">
        <f t="shared" si="12"/>
        <v>1</v>
      </c>
      <c r="AB83" s="136"/>
      <c r="AC83" s="137"/>
      <c r="AD83" s="63"/>
      <c r="AE83" s="63"/>
      <c r="AF83" s="63"/>
      <c r="AG83" s="63"/>
      <c r="AH83" s="63"/>
    </row>
    <row r="84" spans="2:34" s="64" customFormat="1" ht="106.5" customHeight="1" x14ac:dyDescent="0.25">
      <c r="B84" s="320"/>
      <c r="C84" s="321">
        <v>9</v>
      </c>
      <c r="D84" s="54" t="s">
        <v>376</v>
      </c>
      <c r="E84" s="54" t="s">
        <v>357</v>
      </c>
      <c r="F84" s="55" t="s">
        <v>377</v>
      </c>
      <c r="G84" s="55" t="s">
        <v>58</v>
      </c>
      <c r="H84" s="124">
        <v>0.8</v>
      </c>
      <c r="I84" s="124" t="s">
        <v>103</v>
      </c>
      <c r="J84" s="390" t="s">
        <v>359</v>
      </c>
      <c r="K84" s="391" t="s">
        <v>360</v>
      </c>
      <c r="L84" s="392" t="s">
        <v>293</v>
      </c>
      <c r="M84" s="158">
        <v>0.83</v>
      </c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4"/>
      <c r="Y84" s="148">
        <f t="shared" si="13"/>
        <v>0.83</v>
      </c>
      <c r="Z84" s="61">
        <f t="shared" si="11"/>
        <v>1</v>
      </c>
      <c r="AA84" s="61">
        <f t="shared" si="12"/>
        <v>1</v>
      </c>
      <c r="AB84" s="136"/>
      <c r="AC84" s="137"/>
      <c r="AD84" s="63"/>
      <c r="AE84" s="63"/>
      <c r="AF84" s="63"/>
      <c r="AG84" s="63"/>
      <c r="AH84" s="63"/>
    </row>
    <row r="85" spans="2:34" s="64" customFormat="1" ht="67.5" customHeight="1" x14ac:dyDescent="0.25">
      <c r="B85" s="320"/>
      <c r="C85" s="321">
        <v>9</v>
      </c>
      <c r="D85" s="54" t="s">
        <v>378</v>
      </c>
      <c r="E85" s="54" t="s">
        <v>357</v>
      </c>
      <c r="F85" s="55" t="s">
        <v>379</v>
      </c>
      <c r="G85" s="55" t="s">
        <v>58</v>
      </c>
      <c r="H85" s="124">
        <v>0.6</v>
      </c>
      <c r="I85" s="124" t="s">
        <v>103</v>
      </c>
      <c r="J85" s="390" t="s">
        <v>380</v>
      </c>
      <c r="K85" s="391" t="s">
        <v>381</v>
      </c>
      <c r="L85" s="392" t="s">
        <v>382</v>
      </c>
      <c r="M85" s="396">
        <v>0.36</v>
      </c>
      <c r="N85" s="396"/>
      <c r="O85" s="396"/>
      <c r="P85" s="396"/>
      <c r="Q85" s="396"/>
      <c r="R85" s="396"/>
      <c r="S85" s="396">
        <v>0.81</v>
      </c>
      <c r="T85" s="396"/>
      <c r="U85" s="396"/>
      <c r="V85" s="396"/>
      <c r="W85" s="396"/>
      <c r="X85" s="396"/>
      <c r="Y85" s="148">
        <f t="shared" si="13"/>
        <v>0.58499999999999996</v>
      </c>
      <c r="Z85" s="61">
        <f t="shared" si="11"/>
        <v>0.97499999999999998</v>
      </c>
      <c r="AA85" s="61">
        <f t="shared" si="12"/>
        <v>0.97499999999999998</v>
      </c>
      <c r="AB85" s="136"/>
      <c r="AC85" s="137"/>
      <c r="AD85" s="63"/>
      <c r="AE85" s="63"/>
      <c r="AF85" s="63"/>
      <c r="AG85" s="63"/>
      <c r="AH85" s="63"/>
    </row>
    <row r="86" spans="2:34" s="64" customFormat="1" ht="67.5" customHeight="1" x14ac:dyDescent="0.25">
      <c r="B86" s="320"/>
      <c r="C86" s="321">
        <v>9</v>
      </c>
      <c r="D86" s="54" t="s">
        <v>383</v>
      </c>
      <c r="E86" s="54" t="s">
        <v>357</v>
      </c>
      <c r="F86" s="55" t="s">
        <v>384</v>
      </c>
      <c r="G86" s="55" t="s">
        <v>58</v>
      </c>
      <c r="H86" s="124">
        <v>0.1</v>
      </c>
      <c r="I86" s="124" t="s">
        <v>103</v>
      </c>
      <c r="J86" s="390" t="s">
        <v>385</v>
      </c>
      <c r="K86" s="391" t="s">
        <v>386</v>
      </c>
      <c r="L86" s="392" t="s">
        <v>368</v>
      </c>
      <c r="M86" s="397">
        <v>4.1E-5</v>
      </c>
      <c r="N86" s="398"/>
      <c r="O86" s="398"/>
      <c r="P86" s="398"/>
      <c r="Q86" s="398"/>
      <c r="R86" s="398"/>
      <c r="S86" s="398"/>
      <c r="T86" s="398"/>
      <c r="U86" s="398"/>
      <c r="V86" s="398"/>
      <c r="W86" s="398"/>
      <c r="X86" s="399"/>
      <c r="Y86" s="400">
        <f t="shared" si="13"/>
        <v>4.1E-5</v>
      </c>
      <c r="Z86" s="74">
        <f t="shared" ref="Z86" si="14">+IF(Y86&gt;H86,1-(Y86-H86)/Y86,1)</f>
        <v>1</v>
      </c>
      <c r="AA86" s="61">
        <f>+IFERROR(Z86,"")</f>
        <v>1</v>
      </c>
      <c r="AB86" s="136"/>
      <c r="AC86" s="137"/>
      <c r="AD86" s="63"/>
      <c r="AE86" s="63"/>
      <c r="AF86" s="63"/>
      <c r="AG86" s="63"/>
      <c r="AH86" s="63"/>
    </row>
    <row r="87" spans="2:34" s="64" customFormat="1" ht="72" customHeight="1" x14ac:dyDescent="0.25">
      <c r="B87" s="320"/>
      <c r="C87" s="321">
        <v>9</v>
      </c>
      <c r="D87" s="54" t="s">
        <v>387</v>
      </c>
      <c r="E87" s="54" t="s">
        <v>388</v>
      </c>
      <c r="F87" s="55" t="s">
        <v>389</v>
      </c>
      <c r="G87" s="55" t="s">
        <v>58</v>
      </c>
      <c r="H87" s="124">
        <v>0.3</v>
      </c>
      <c r="I87" s="124" t="s">
        <v>201</v>
      </c>
      <c r="J87" s="67" t="s">
        <v>390</v>
      </c>
      <c r="K87" s="68" t="s">
        <v>391</v>
      </c>
      <c r="L87" s="96" t="s">
        <v>126</v>
      </c>
      <c r="M87" s="388">
        <v>0.48</v>
      </c>
      <c r="N87" s="389"/>
      <c r="O87" s="401"/>
      <c r="P87" s="155">
        <v>0.17</v>
      </c>
      <c r="Q87" s="156"/>
      <c r="R87" s="157"/>
      <c r="S87" s="155">
        <v>0.36</v>
      </c>
      <c r="T87" s="156"/>
      <c r="U87" s="157"/>
      <c r="V87" s="155">
        <v>0.14000000000000001</v>
      </c>
      <c r="W87" s="156"/>
      <c r="X87" s="157"/>
      <c r="Y87" s="148">
        <f t="shared" si="13"/>
        <v>0.28749999999999998</v>
      </c>
      <c r="Z87" s="74">
        <f>+IF(Y87&gt;H87,1-(Y87-H87)/Y87,1)</f>
        <v>1</v>
      </c>
      <c r="AA87" s="61">
        <f>+IFERROR(Z87,"")</f>
        <v>1</v>
      </c>
      <c r="AB87" s="136"/>
      <c r="AC87" s="137"/>
      <c r="AD87" s="63"/>
      <c r="AE87" s="63"/>
      <c r="AF87" s="63"/>
      <c r="AG87" s="63"/>
      <c r="AH87" s="63"/>
    </row>
    <row r="88" spans="2:34" s="64" customFormat="1" ht="81.75" customHeight="1" x14ac:dyDescent="0.25">
      <c r="B88" s="320"/>
      <c r="C88" s="321">
        <v>9</v>
      </c>
      <c r="D88" s="101" t="s">
        <v>392</v>
      </c>
      <c r="E88" s="101" t="s">
        <v>393</v>
      </c>
      <c r="F88" s="103" t="s">
        <v>394</v>
      </c>
      <c r="G88" s="55" t="s">
        <v>58</v>
      </c>
      <c r="H88" s="187">
        <v>0.9</v>
      </c>
      <c r="I88" s="187" t="s">
        <v>201</v>
      </c>
      <c r="J88" s="67" t="s">
        <v>141</v>
      </c>
      <c r="K88" s="68" t="s">
        <v>395</v>
      </c>
      <c r="L88" s="163" t="s">
        <v>396</v>
      </c>
      <c r="M88" s="402">
        <v>0.91</v>
      </c>
      <c r="N88" s="403"/>
      <c r="O88" s="404"/>
      <c r="P88" s="402">
        <v>0.91</v>
      </c>
      <c r="Q88" s="403"/>
      <c r="R88" s="404"/>
      <c r="S88" s="402">
        <v>0.91</v>
      </c>
      <c r="T88" s="403"/>
      <c r="U88" s="404"/>
      <c r="V88" s="402">
        <v>0.91</v>
      </c>
      <c r="W88" s="403"/>
      <c r="X88" s="404"/>
      <c r="Y88" s="311">
        <f t="shared" si="13"/>
        <v>0.91</v>
      </c>
      <c r="Z88" s="61">
        <f>+IF(Y88&lt;H88,Y88/H88,1)</f>
        <v>1</v>
      </c>
      <c r="AA88" s="61">
        <f t="shared" si="12"/>
        <v>1</v>
      </c>
      <c r="AB88" s="169"/>
      <c r="AC88" s="170"/>
      <c r="AD88" s="63"/>
      <c r="AE88" s="63"/>
      <c r="AF88" s="63"/>
      <c r="AG88" s="63"/>
      <c r="AH88" s="63"/>
    </row>
    <row r="89" spans="2:34" s="64" customFormat="1" ht="81.75" customHeight="1" x14ac:dyDescent="0.25">
      <c r="B89" s="320"/>
      <c r="C89" s="321"/>
      <c r="D89" s="101" t="s">
        <v>397</v>
      </c>
      <c r="E89" s="54" t="s">
        <v>398</v>
      </c>
      <c r="F89" s="103"/>
      <c r="G89" s="55" t="s">
        <v>6</v>
      </c>
      <c r="H89" s="405">
        <v>1.5</v>
      </c>
      <c r="I89" s="187" t="s">
        <v>103</v>
      </c>
      <c r="J89" s="194" t="s">
        <v>399</v>
      </c>
      <c r="K89" s="195" t="s">
        <v>400</v>
      </c>
      <c r="L89" s="196" t="s">
        <v>401</v>
      </c>
      <c r="M89" s="406">
        <v>1.1399999999999999</v>
      </c>
      <c r="N89" s="407"/>
      <c r="O89" s="407"/>
      <c r="P89" s="407"/>
      <c r="Q89" s="407"/>
      <c r="R89" s="407"/>
      <c r="S89" s="407"/>
      <c r="T89" s="407"/>
      <c r="U89" s="407"/>
      <c r="V89" s="407"/>
      <c r="W89" s="407"/>
      <c r="X89" s="408"/>
      <c r="Y89" s="409">
        <f>AVERAGE(M89)</f>
        <v>1.1399999999999999</v>
      </c>
      <c r="Z89" s="74">
        <f t="shared" ref="Z89:Z99" si="15">+IF(Y89&gt;H89,1-(Y89-H89)/Y89,1)</f>
        <v>1</v>
      </c>
      <c r="AA89" s="61">
        <f t="shared" si="12"/>
        <v>1</v>
      </c>
      <c r="AB89" s="410"/>
      <c r="AC89" s="411"/>
      <c r="AD89" s="63"/>
      <c r="AE89" s="63"/>
      <c r="AF89" s="63"/>
      <c r="AG89" s="63"/>
      <c r="AH89" s="63"/>
    </row>
    <row r="90" spans="2:34" s="64" customFormat="1" ht="81.75" customHeight="1" x14ac:dyDescent="0.25">
      <c r="B90" s="320"/>
      <c r="C90" s="321"/>
      <c r="D90" s="101" t="s">
        <v>402</v>
      </c>
      <c r="E90" s="54" t="s">
        <v>398</v>
      </c>
      <c r="F90" s="103"/>
      <c r="G90" s="55" t="s">
        <v>6</v>
      </c>
      <c r="H90" s="405">
        <v>1.1000000000000001</v>
      </c>
      <c r="I90" s="187" t="s">
        <v>103</v>
      </c>
      <c r="J90" s="194" t="s">
        <v>403</v>
      </c>
      <c r="K90" s="195" t="s">
        <v>404</v>
      </c>
      <c r="L90" s="196" t="s">
        <v>405</v>
      </c>
      <c r="M90" s="406">
        <v>0.88</v>
      </c>
      <c r="N90" s="407"/>
      <c r="O90" s="407"/>
      <c r="P90" s="407"/>
      <c r="Q90" s="407"/>
      <c r="R90" s="407"/>
      <c r="S90" s="407"/>
      <c r="T90" s="407"/>
      <c r="U90" s="407"/>
      <c r="V90" s="407"/>
      <c r="W90" s="407"/>
      <c r="X90" s="408"/>
      <c r="Y90" s="409">
        <f t="shared" ref="Y90:Y92" si="16">AVERAGE(M90)</f>
        <v>0.88</v>
      </c>
      <c r="Z90" s="74">
        <f t="shared" si="15"/>
        <v>1</v>
      </c>
      <c r="AA90" s="61">
        <f t="shared" si="12"/>
        <v>1</v>
      </c>
      <c r="AB90" s="410"/>
      <c r="AC90" s="411"/>
      <c r="AD90" s="63"/>
      <c r="AE90" s="63"/>
      <c r="AF90" s="63"/>
      <c r="AG90" s="63"/>
      <c r="AH90" s="63"/>
    </row>
    <row r="91" spans="2:34" s="64" customFormat="1" ht="81.75" customHeight="1" x14ac:dyDescent="0.25">
      <c r="B91" s="320"/>
      <c r="C91" s="321"/>
      <c r="D91" s="101" t="s">
        <v>406</v>
      </c>
      <c r="E91" s="54" t="s">
        <v>398</v>
      </c>
      <c r="F91" s="103"/>
      <c r="G91" s="55" t="s">
        <v>6</v>
      </c>
      <c r="H91" s="412">
        <v>0.42</v>
      </c>
      <c r="I91" s="187" t="s">
        <v>103</v>
      </c>
      <c r="J91" s="194" t="s">
        <v>407</v>
      </c>
      <c r="K91" s="195" t="s">
        <v>408</v>
      </c>
      <c r="L91" s="196" t="s">
        <v>409</v>
      </c>
      <c r="M91" s="406">
        <v>0.36</v>
      </c>
      <c r="N91" s="407"/>
      <c r="O91" s="407"/>
      <c r="P91" s="407"/>
      <c r="Q91" s="407"/>
      <c r="R91" s="407"/>
      <c r="S91" s="407"/>
      <c r="T91" s="407"/>
      <c r="U91" s="407"/>
      <c r="V91" s="407"/>
      <c r="W91" s="407"/>
      <c r="X91" s="408"/>
      <c r="Y91" s="409">
        <f t="shared" si="16"/>
        <v>0.36</v>
      </c>
      <c r="Z91" s="74">
        <f t="shared" si="15"/>
        <v>1</v>
      </c>
      <c r="AA91" s="61">
        <f t="shared" si="12"/>
        <v>1</v>
      </c>
      <c r="AB91" s="410"/>
      <c r="AC91" s="411"/>
      <c r="AD91" s="63"/>
      <c r="AE91" s="63"/>
      <c r="AF91" s="63"/>
      <c r="AG91" s="63"/>
      <c r="AH91" s="63"/>
    </row>
    <row r="92" spans="2:34" s="64" customFormat="1" ht="81.75" customHeight="1" x14ac:dyDescent="0.25">
      <c r="B92" s="320"/>
      <c r="C92" s="321">
        <v>9</v>
      </c>
      <c r="D92" s="101" t="s">
        <v>410</v>
      </c>
      <c r="E92" s="54" t="s">
        <v>398</v>
      </c>
      <c r="F92" s="103"/>
      <c r="G92" s="55" t="s">
        <v>6</v>
      </c>
      <c r="H92" s="405">
        <v>1.5</v>
      </c>
      <c r="I92" s="187" t="s">
        <v>103</v>
      </c>
      <c r="J92" s="194" t="s">
        <v>411</v>
      </c>
      <c r="K92" s="195" t="s">
        <v>412</v>
      </c>
      <c r="L92" s="196" t="s">
        <v>413</v>
      </c>
      <c r="M92" s="406">
        <v>1.5</v>
      </c>
      <c r="N92" s="407"/>
      <c r="O92" s="407"/>
      <c r="P92" s="407"/>
      <c r="Q92" s="407"/>
      <c r="R92" s="407"/>
      <c r="S92" s="407"/>
      <c r="T92" s="407"/>
      <c r="U92" s="407"/>
      <c r="V92" s="407"/>
      <c r="W92" s="407"/>
      <c r="X92" s="408"/>
      <c r="Y92" s="409">
        <f t="shared" si="16"/>
        <v>1.5</v>
      </c>
      <c r="Z92" s="74">
        <f t="shared" si="15"/>
        <v>1</v>
      </c>
      <c r="AA92" s="61">
        <f t="shared" si="12"/>
        <v>1</v>
      </c>
      <c r="AB92" s="318" t="s">
        <v>414</v>
      </c>
      <c r="AC92" s="285">
        <f>SUM(AA61:AA92)/29</f>
        <v>0.65327194357366769</v>
      </c>
      <c r="AD92" s="63"/>
      <c r="AE92" s="63"/>
      <c r="AF92" s="63"/>
      <c r="AG92" s="63"/>
      <c r="AH92" s="63"/>
    </row>
    <row r="93" spans="2:34" s="64" customFormat="1" ht="107.25" customHeight="1" x14ac:dyDescent="0.25">
      <c r="B93" s="413" t="s">
        <v>415</v>
      </c>
      <c r="C93" s="414">
        <v>10</v>
      </c>
      <c r="D93" s="54" t="s">
        <v>416</v>
      </c>
      <c r="E93" s="54" t="s">
        <v>219</v>
      </c>
      <c r="F93" s="55" t="s">
        <v>417</v>
      </c>
      <c r="G93" s="415" t="s">
        <v>6</v>
      </c>
      <c r="H93" s="416">
        <v>11</v>
      </c>
      <c r="I93" s="172" t="s">
        <v>37</v>
      </c>
      <c r="J93" s="67" t="s">
        <v>418</v>
      </c>
      <c r="K93" s="68" t="s">
        <v>419</v>
      </c>
      <c r="L93" s="96" t="s">
        <v>420</v>
      </c>
      <c r="M93" s="417">
        <v>0.41</v>
      </c>
      <c r="N93" s="417">
        <v>1.06</v>
      </c>
      <c r="O93" s="417">
        <v>0.41</v>
      </c>
      <c r="P93" s="417">
        <v>1.2</v>
      </c>
      <c r="Q93" s="417">
        <v>2.2599999999999998</v>
      </c>
      <c r="R93" s="417">
        <v>0.62</v>
      </c>
      <c r="S93" s="417">
        <v>1.01</v>
      </c>
      <c r="T93" s="417">
        <v>0.81</v>
      </c>
      <c r="U93" s="417">
        <v>1.82</v>
      </c>
      <c r="V93" s="417">
        <v>2.52</v>
      </c>
      <c r="W93" s="417">
        <v>2.09</v>
      </c>
      <c r="X93" s="417">
        <v>0.84</v>
      </c>
      <c r="Y93" s="418">
        <f>+(M93+N93+O93+P93+Q93+R93+S93+T93+U93)/9</f>
        <v>1.0666666666666667</v>
      </c>
      <c r="Z93" s="74">
        <f t="shared" si="15"/>
        <v>1</v>
      </c>
      <c r="AA93" s="61">
        <f>+IFERROR(Z93,"")</f>
        <v>1</v>
      </c>
      <c r="AB93" s="419"/>
      <c r="AC93" s="420"/>
      <c r="AD93" s="63"/>
      <c r="AE93" s="63"/>
      <c r="AF93" s="63"/>
      <c r="AG93" s="63"/>
      <c r="AH93" s="63"/>
    </row>
    <row r="94" spans="2:34" s="64" customFormat="1" ht="71.25" customHeight="1" x14ac:dyDescent="0.25">
      <c r="B94" s="413"/>
      <c r="C94" s="414">
        <v>10</v>
      </c>
      <c r="D94" s="54" t="s">
        <v>421</v>
      </c>
      <c r="E94" s="54" t="s">
        <v>219</v>
      </c>
      <c r="F94" s="55" t="s">
        <v>422</v>
      </c>
      <c r="G94" s="415" t="s">
        <v>6</v>
      </c>
      <c r="H94" s="416">
        <v>90</v>
      </c>
      <c r="I94" s="124" t="s">
        <v>37</v>
      </c>
      <c r="J94" s="67" t="s">
        <v>115</v>
      </c>
      <c r="K94" s="68" t="s">
        <v>423</v>
      </c>
      <c r="L94" s="96" t="s">
        <v>424</v>
      </c>
      <c r="M94" s="417">
        <v>8.2100000000000009</v>
      </c>
      <c r="N94" s="417">
        <v>10.17</v>
      </c>
      <c r="O94" s="417">
        <v>7.82</v>
      </c>
      <c r="P94" s="417">
        <v>5.4</v>
      </c>
      <c r="Q94" s="417">
        <v>10.47</v>
      </c>
      <c r="R94" s="417">
        <v>6.37</v>
      </c>
      <c r="S94" s="417">
        <v>12.12</v>
      </c>
      <c r="T94" s="417">
        <v>4.87</v>
      </c>
      <c r="U94" s="417">
        <v>5.47</v>
      </c>
      <c r="V94" s="417">
        <v>9.66</v>
      </c>
      <c r="W94" s="417">
        <v>6.9</v>
      </c>
      <c r="X94" s="417">
        <v>11.16</v>
      </c>
      <c r="Y94" s="418">
        <f>(M94+N94+O94+P94+Q94+R94+S94+T94+U94)/9</f>
        <v>7.8777777777777764</v>
      </c>
      <c r="Z94" s="74">
        <f t="shared" si="15"/>
        <v>1</v>
      </c>
      <c r="AA94" s="61">
        <f t="shared" si="12"/>
        <v>1</v>
      </c>
      <c r="AB94" s="421"/>
      <c r="AC94" s="422"/>
      <c r="AD94" s="63"/>
      <c r="AE94" s="63"/>
      <c r="AF94" s="63"/>
      <c r="AG94" s="63"/>
      <c r="AH94" s="63"/>
    </row>
    <row r="95" spans="2:34" s="64" customFormat="1" ht="61.5" customHeight="1" x14ac:dyDescent="0.25">
      <c r="B95" s="413"/>
      <c r="C95" s="414">
        <v>10</v>
      </c>
      <c r="D95" s="54" t="s">
        <v>425</v>
      </c>
      <c r="E95" s="54" t="s">
        <v>219</v>
      </c>
      <c r="F95" s="55" t="s">
        <v>426</v>
      </c>
      <c r="G95" s="55" t="s">
        <v>58</v>
      </c>
      <c r="H95" s="124">
        <v>0.12</v>
      </c>
      <c r="I95" s="124" t="s">
        <v>37</v>
      </c>
      <c r="J95" s="67" t="s">
        <v>427</v>
      </c>
      <c r="K95" s="68" t="s">
        <v>428</v>
      </c>
      <c r="L95" s="96" t="s">
        <v>429</v>
      </c>
      <c r="M95" s="423">
        <v>0</v>
      </c>
      <c r="N95" s="423">
        <v>0</v>
      </c>
      <c r="O95" s="423">
        <v>0</v>
      </c>
      <c r="P95" s="423">
        <v>0</v>
      </c>
      <c r="Q95" s="423">
        <v>0</v>
      </c>
      <c r="R95" s="423">
        <v>0</v>
      </c>
      <c r="S95" s="423">
        <v>0</v>
      </c>
      <c r="T95" s="423">
        <v>0</v>
      </c>
      <c r="U95" s="424">
        <v>0.22</v>
      </c>
      <c r="V95" s="424">
        <v>0.08</v>
      </c>
      <c r="W95" s="424">
        <v>0</v>
      </c>
      <c r="X95" s="424">
        <v>0</v>
      </c>
      <c r="Y95" s="341">
        <f>AVERAGE(M95:X95)</f>
        <v>2.4999999999999998E-2</v>
      </c>
      <c r="Z95" s="74">
        <f t="shared" si="15"/>
        <v>1</v>
      </c>
      <c r="AA95" s="61">
        <f t="shared" si="12"/>
        <v>1</v>
      </c>
      <c r="AB95" s="421"/>
      <c r="AC95" s="422"/>
      <c r="AD95" s="63"/>
      <c r="AE95" s="63"/>
      <c r="AF95" s="63"/>
      <c r="AG95" s="63"/>
      <c r="AH95" s="63"/>
    </row>
    <row r="96" spans="2:34" s="64" customFormat="1" ht="63.75" customHeight="1" x14ac:dyDescent="0.25">
      <c r="B96" s="413"/>
      <c r="C96" s="414">
        <v>10</v>
      </c>
      <c r="D96" s="54" t="s">
        <v>430</v>
      </c>
      <c r="E96" s="54" t="s">
        <v>219</v>
      </c>
      <c r="F96" s="55" t="s">
        <v>431</v>
      </c>
      <c r="G96" s="55" t="s">
        <v>58</v>
      </c>
      <c r="H96" s="54" t="s">
        <v>432</v>
      </c>
      <c r="I96" s="54" t="s">
        <v>37</v>
      </c>
      <c r="J96" s="67" t="s">
        <v>433</v>
      </c>
      <c r="K96" s="68" t="s">
        <v>434</v>
      </c>
      <c r="L96" s="96" t="s">
        <v>312</v>
      </c>
      <c r="M96" s="424">
        <v>1.6E-2</v>
      </c>
      <c r="N96" s="424">
        <v>1.7000000000000001E-2</v>
      </c>
      <c r="O96" s="424">
        <v>1.0999999999999999E-2</v>
      </c>
      <c r="P96" s="424">
        <v>1.4E-2</v>
      </c>
      <c r="Q96" s="424">
        <v>2.1999999999999999E-2</v>
      </c>
      <c r="R96" s="424">
        <v>1.6E-2</v>
      </c>
      <c r="S96" s="424">
        <v>0.02</v>
      </c>
      <c r="T96" s="424">
        <v>1.2E-2</v>
      </c>
      <c r="U96" s="425">
        <v>1.3</v>
      </c>
      <c r="V96" s="424">
        <v>1.0999999999999999E-2</v>
      </c>
      <c r="W96" s="424">
        <v>1.2E-2</v>
      </c>
      <c r="X96" s="424">
        <v>1.4999999999999999E-2</v>
      </c>
      <c r="Y96" s="341">
        <f>AVERAGE(M96:X96)</f>
        <v>0.12216666666666665</v>
      </c>
      <c r="Z96" s="74">
        <f t="shared" si="15"/>
        <v>1</v>
      </c>
      <c r="AA96" s="61">
        <f t="shared" si="12"/>
        <v>1</v>
      </c>
      <c r="AB96" s="421"/>
      <c r="AC96" s="422"/>
      <c r="AD96" s="63"/>
      <c r="AE96" s="63"/>
      <c r="AF96" s="63"/>
      <c r="AG96" s="63"/>
      <c r="AH96" s="63"/>
    </row>
    <row r="97" spans="2:34" s="64" customFormat="1" ht="73.5" customHeight="1" x14ac:dyDescent="0.25">
      <c r="B97" s="413"/>
      <c r="C97" s="414">
        <v>10</v>
      </c>
      <c r="D97" s="54" t="s">
        <v>435</v>
      </c>
      <c r="E97" s="54" t="s">
        <v>219</v>
      </c>
      <c r="F97" s="55" t="s">
        <v>436</v>
      </c>
      <c r="G97" s="55" t="s">
        <v>58</v>
      </c>
      <c r="H97" s="124" t="s">
        <v>437</v>
      </c>
      <c r="I97" s="124" t="s">
        <v>37</v>
      </c>
      <c r="J97" s="67" t="s">
        <v>438</v>
      </c>
      <c r="K97" s="68" t="s">
        <v>439</v>
      </c>
      <c r="L97" s="96" t="s">
        <v>440</v>
      </c>
      <c r="M97" s="208">
        <v>1.2E-2</v>
      </c>
      <c r="N97" s="208">
        <v>1.4999999999999999E-2</v>
      </c>
      <c r="O97" s="208">
        <v>0.01</v>
      </c>
      <c r="P97" s="208">
        <v>1.4E-2</v>
      </c>
      <c r="Q97" s="424">
        <v>1.4999999999999999E-2</v>
      </c>
      <c r="R97" s="208">
        <v>0.01</v>
      </c>
      <c r="S97" s="208">
        <v>1.4999999999999999E-2</v>
      </c>
      <c r="T97" s="208">
        <v>1.6E-2</v>
      </c>
      <c r="U97" s="208">
        <v>1.4999999999999999E-2</v>
      </c>
      <c r="V97" s="208">
        <v>1.7000000000000001E-2</v>
      </c>
      <c r="W97" s="208">
        <v>1.4E-2</v>
      </c>
      <c r="X97" s="208">
        <v>1.4E-2</v>
      </c>
      <c r="Y97" s="341">
        <f t="shared" ref="Y97" si="17">AVERAGE(M97:X97)</f>
        <v>1.3916666666666669E-2</v>
      </c>
      <c r="Z97" s="74">
        <f t="shared" si="15"/>
        <v>1</v>
      </c>
      <c r="AA97" s="61">
        <f t="shared" si="12"/>
        <v>1</v>
      </c>
      <c r="AB97" s="421"/>
      <c r="AC97" s="422"/>
      <c r="AD97" s="63"/>
      <c r="AE97" s="63"/>
      <c r="AF97" s="63"/>
      <c r="AG97" s="63"/>
      <c r="AH97" s="63"/>
    </row>
    <row r="98" spans="2:34" s="64" customFormat="1" ht="77.25" customHeight="1" x14ac:dyDescent="0.25">
      <c r="B98" s="413"/>
      <c r="C98" s="414">
        <v>10</v>
      </c>
      <c r="D98" s="101" t="s">
        <v>441</v>
      </c>
      <c r="E98" s="54" t="s">
        <v>219</v>
      </c>
      <c r="F98" s="55" t="s">
        <v>442</v>
      </c>
      <c r="G98" s="55" t="s">
        <v>6</v>
      </c>
      <c r="H98" s="101">
        <v>871</v>
      </c>
      <c r="I98" s="426" t="s">
        <v>443</v>
      </c>
      <c r="J98" s="67" t="s">
        <v>444</v>
      </c>
      <c r="K98" s="68" t="s">
        <v>445</v>
      </c>
      <c r="L98" s="96" t="s">
        <v>446</v>
      </c>
      <c r="M98" s="427">
        <v>411.66</v>
      </c>
      <c r="N98" s="428"/>
      <c r="O98" s="428"/>
      <c r="P98" s="428"/>
      <c r="Q98" s="428"/>
      <c r="R98" s="428"/>
      <c r="S98" s="428"/>
      <c r="T98" s="428"/>
      <c r="U98" s="428"/>
      <c r="V98" s="428"/>
      <c r="W98" s="428"/>
      <c r="X98" s="429"/>
      <c r="Y98" s="430">
        <f>AVERAGE(M98:X98)</f>
        <v>411.66</v>
      </c>
      <c r="Z98" s="74">
        <f t="shared" si="15"/>
        <v>1</v>
      </c>
      <c r="AA98" s="61">
        <f t="shared" si="12"/>
        <v>1</v>
      </c>
      <c r="AB98" s="421"/>
      <c r="AC98" s="422"/>
      <c r="AD98" s="63"/>
      <c r="AE98" s="63"/>
      <c r="AF98" s="63"/>
      <c r="AG98" s="63"/>
      <c r="AH98" s="63"/>
    </row>
    <row r="99" spans="2:34" s="64" customFormat="1" ht="80.25" customHeight="1" x14ac:dyDescent="0.25">
      <c r="B99" s="413"/>
      <c r="C99" s="414">
        <v>10</v>
      </c>
      <c r="D99" s="101" t="s">
        <v>447</v>
      </c>
      <c r="E99" s="54" t="s">
        <v>219</v>
      </c>
      <c r="F99" s="55" t="s">
        <v>448</v>
      </c>
      <c r="G99" s="55" t="s">
        <v>6</v>
      </c>
      <c r="H99" s="101">
        <v>218</v>
      </c>
      <c r="I99" s="426" t="s">
        <v>103</v>
      </c>
      <c r="J99" s="67" t="s">
        <v>449</v>
      </c>
      <c r="K99" s="68" t="s">
        <v>450</v>
      </c>
      <c r="L99" s="96" t="s">
        <v>451</v>
      </c>
      <c r="M99" s="427">
        <v>205.83</v>
      </c>
      <c r="N99" s="428"/>
      <c r="O99" s="428"/>
      <c r="P99" s="428"/>
      <c r="Q99" s="428"/>
      <c r="R99" s="428"/>
      <c r="S99" s="428"/>
      <c r="T99" s="428"/>
      <c r="U99" s="428"/>
      <c r="V99" s="428"/>
      <c r="W99" s="428"/>
      <c r="X99" s="429"/>
      <c r="Y99" s="431">
        <f>SUM(M99:X99)</f>
        <v>205.83</v>
      </c>
      <c r="Z99" s="74">
        <f t="shared" si="15"/>
        <v>1</v>
      </c>
      <c r="AA99" s="61">
        <f t="shared" si="12"/>
        <v>1</v>
      </c>
      <c r="AB99" s="421"/>
      <c r="AC99" s="422"/>
      <c r="AD99" s="63"/>
      <c r="AE99" s="63"/>
      <c r="AF99" s="63"/>
      <c r="AG99" s="63"/>
      <c r="AH99" s="63"/>
    </row>
    <row r="100" spans="2:34" s="64" customFormat="1" ht="83.25" customHeight="1" x14ac:dyDescent="0.25">
      <c r="B100" s="413"/>
      <c r="C100" s="414">
        <v>10</v>
      </c>
      <c r="D100" s="54" t="s">
        <v>452</v>
      </c>
      <c r="E100" s="54" t="s">
        <v>219</v>
      </c>
      <c r="F100" s="55" t="s">
        <v>453</v>
      </c>
      <c r="G100" s="55" t="s">
        <v>58</v>
      </c>
      <c r="H100" s="124">
        <v>1</v>
      </c>
      <c r="I100" s="124" t="s">
        <v>37</v>
      </c>
      <c r="J100" s="67" t="s">
        <v>363</v>
      </c>
      <c r="K100" s="68" t="s">
        <v>454</v>
      </c>
      <c r="L100" s="163" t="s">
        <v>390</v>
      </c>
      <c r="M100" s="126">
        <v>1</v>
      </c>
      <c r="N100" s="126">
        <v>1</v>
      </c>
      <c r="O100" s="126">
        <v>1</v>
      </c>
      <c r="P100" s="126">
        <v>1</v>
      </c>
      <c r="Q100" s="126">
        <v>1</v>
      </c>
      <c r="R100" s="126">
        <v>1</v>
      </c>
      <c r="S100" s="126">
        <v>1</v>
      </c>
      <c r="T100" s="126">
        <v>1</v>
      </c>
      <c r="U100" s="126">
        <v>1</v>
      </c>
      <c r="V100" s="126">
        <v>1</v>
      </c>
      <c r="W100" s="126">
        <v>1</v>
      </c>
      <c r="X100" s="126">
        <v>1</v>
      </c>
      <c r="Y100" s="148">
        <f>AVERAGE(M100:X100)</f>
        <v>1</v>
      </c>
      <c r="Z100" s="61">
        <f>+IF(Y100&lt;H100,Y100/H100,1)</f>
        <v>1</v>
      </c>
      <c r="AA100" s="61">
        <f t="shared" si="12"/>
        <v>1</v>
      </c>
      <c r="AB100" s="432"/>
      <c r="AC100" s="433"/>
      <c r="AD100" s="63"/>
      <c r="AE100" s="63"/>
      <c r="AF100" s="63"/>
      <c r="AG100" s="63"/>
      <c r="AH100" s="63"/>
    </row>
    <row r="101" spans="2:34" s="64" customFormat="1" ht="83.25" customHeight="1" x14ac:dyDescent="0.25">
      <c r="B101" s="434"/>
      <c r="C101" s="414">
        <v>10</v>
      </c>
      <c r="D101" s="54" t="s">
        <v>455</v>
      </c>
      <c r="E101" s="54" t="s">
        <v>219</v>
      </c>
      <c r="F101" s="55" t="s">
        <v>456</v>
      </c>
      <c r="G101" s="55" t="s">
        <v>58</v>
      </c>
      <c r="H101" s="124">
        <v>1</v>
      </c>
      <c r="I101" s="124" t="s">
        <v>103</v>
      </c>
      <c r="J101" s="67" t="s">
        <v>363</v>
      </c>
      <c r="K101" s="68" t="s">
        <v>454</v>
      </c>
      <c r="L101" s="163" t="s">
        <v>390</v>
      </c>
      <c r="M101" s="435">
        <v>1</v>
      </c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1"/>
      <c r="Y101" s="148">
        <f>AVERAGE(M101)</f>
        <v>1</v>
      </c>
      <c r="Z101" s="61">
        <f>+IF(Y101&lt;H101,Y101/H101,1)</f>
        <v>1</v>
      </c>
      <c r="AA101" s="61">
        <f t="shared" si="12"/>
        <v>1</v>
      </c>
      <c r="AB101" s="318" t="s">
        <v>457</v>
      </c>
      <c r="AC101" s="436">
        <f>SUM(AA93:AA101)/9</f>
        <v>1</v>
      </c>
      <c r="AD101" s="63"/>
      <c r="AE101" s="63"/>
      <c r="AF101" s="63"/>
      <c r="AG101" s="63"/>
      <c r="AH101" s="63"/>
    </row>
    <row r="102" spans="2:34" s="64" customFormat="1" ht="180" customHeight="1" x14ac:dyDescent="0.25">
      <c r="B102" s="437" t="s">
        <v>458</v>
      </c>
      <c r="C102" s="438">
        <v>11</v>
      </c>
      <c r="D102" s="54" t="s">
        <v>459</v>
      </c>
      <c r="E102" s="54" t="s">
        <v>219</v>
      </c>
      <c r="F102" s="55" t="s">
        <v>460</v>
      </c>
      <c r="G102" s="55" t="s">
        <v>58</v>
      </c>
      <c r="H102" s="124">
        <v>1</v>
      </c>
      <c r="I102" s="124" t="s">
        <v>461</v>
      </c>
      <c r="J102" s="67" t="s">
        <v>363</v>
      </c>
      <c r="K102" s="68" t="s">
        <v>454</v>
      </c>
      <c r="L102" s="365" t="s">
        <v>390</v>
      </c>
      <c r="M102" s="239">
        <v>1</v>
      </c>
      <c r="N102" s="240"/>
      <c r="O102" s="241"/>
      <c r="P102" s="239">
        <v>1</v>
      </c>
      <c r="Q102" s="240"/>
      <c r="R102" s="241"/>
      <c r="S102" s="439">
        <v>1</v>
      </c>
      <c r="T102" s="439"/>
      <c r="U102" s="439"/>
      <c r="V102" s="439">
        <v>1</v>
      </c>
      <c r="W102" s="439"/>
      <c r="X102" s="439"/>
      <c r="Y102" s="148">
        <f>AVERAGE(M102:X102)</f>
        <v>1</v>
      </c>
      <c r="Z102" s="61">
        <f t="shared" ref="Z102:Z108" si="18">+IF(Y102&lt;H102,Y102/H102,1)</f>
        <v>1</v>
      </c>
      <c r="AA102" s="61">
        <f t="shared" si="12"/>
        <v>1</v>
      </c>
      <c r="AB102" s="255"/>
      <c r="AC102" s="256"/>
      <c r="AD102" s="63"/>
      <c r="AE102" s="63"/>
      <c r="AF102" s="63"/>
      <c r="AG102" s="63"/>
      <c r="AH102" s="63"/>
    </row>
    <row r="103" spans="2:34" s="64" customFormat="1" ht="180" customHeight="1" x14ac:dyDescent="0.25">
      <c r="B103" s="440"/>
      <c r="C103" s="438">
        <v>11</v>
      </c>
      <c r="D103" s="228" t="s">
        <v>221</v>
      </c>
      <c r="E103" s="54" t="s">
        <v>219</v>
      </c>
      <c r="F103" s="230" t="s">
        <v>222</v>
      </c>
      <c r="G103" s="230" t="s">
        <v>58</v>
      </c>
      <c r="H103" s="231">
        <v>0.9</v>
      </c>
      <c r="I103" s="231" t="s">
        <v>201</v>
      </c>
      <c r="J103" s="67" t="s">
        <v>96</v>
      </c>
      <c r="K103" s="68" t="s">
        <v>224</v>
      </c>
      <c r="L103" s="222" t="s">
        <v>154</v>
      </c>
      <c r="M103" s="126">
        <v>1</v>
      </c>
      <c r="N103" s="232">
        <v>1</v>
      </c>
      <c r="O103" s="232">
        <v>1</v>
      </c>
      <c r="P103" s="223">
        <v>0.88</v>
      </c>
      <c r="Q103" s="232">
        <v>0.91</v>
      </c>
      <c r="R103" s="232">
        <v>0.91</v>
      </c>
      <c r="S103" s="233">
        <v>1</v>
      </c>
      <c r="T103" s="130">
        <v>1</v>
      </c>
      <c r="U103" s="130">
        <v>0.98</v>
      </c>
      <c r="V103" s="126">
        <v>1</v>
      </c>
      <c r="W103" s="126">
        <v>1</v>
      </c>
      <c r="X103" s="234">
        <v>0.61</v>
      </c>
      <c r="Y103" s="235">
        <f>AVERAGE(M103:X103)</f>
        <v>0.9408333333333333</v>
      </c>
      <c r="Z103" s="61">
        <f t="shared" si="18"/>
        <v>1</v>
      </c>
      <c r="AA103" s="61">
        <f t="shared" si="12"/>
        <v>1</v>
      </c>
      <c r="AB103" s="260"/>
      <c r="AC103" s="261"/>
      <c r="AD103" s="63"/>
      <c r="AE103" s="63"/>
      <c r="AF103" s="63"/>
      <c r="AG103" s="63"/>
      <c r="AH103" s="63"/>
    </row>
    <row r="104" spans="2:34" s="64" customFormat="1" ht="180" customHeight="1" x14ac:dyDescent="0.25">
      <c r="B104" s="440"/>
      <c r="C104" s="438">
        <v>11</v>
      </c>
      <c r="D104" s="54" t="s">
        <v>452</v>
      </c>
      <c r="E104" s="54" t="s">
        <v>219</v>
      </c>
      <c r="F104" s="55" t="s">
        <v>453</v>
      </c>
      <c r="G104" s="55" t="s">
        <v>58</v>
      </c>
      <c r="H104" s="124">
        <v>1</v>
      </c>
      <c r="I104" s="124" t="s">
        <v>37</v>
      </c>
      <c r="J104" s="67" t="s">
        <v>363</v>
      </c>
      <c r="K104" s="68" t="s">
        <v>454</v>
      </c>
      <c r="L104" s="163" t="s">
        <v>390</v>
      </c>
      <c r="M104" s="126">
        <v>1</v>
      </c>
      <c r="N104" s="126">
        <v>1</v>
      </c>
      <c r="O104" s="126">
        <v>1</v>
      </c>
      <c r="P104" s="126">
        <v>1</v>
      </c>
      <c r="Q104" s="126">
        <v>1</v>
      </c>
      <c r="R104" s="126">
        <v>1</v>
      </c>
      <c r="S104" s="126">
        <v>1</v>
      </c>
      <c r="T104" s="126">
        <v>1</v>
      </c>
      <c r="U104" s="126">
        <v>1</v>
      </c>
      <c r="V104" s="126">
        <v>1</v>
      </c>
      <c r="W104" s="126">
        <v>1</v>
      </c>
      <c r="X104" s="126">
        <v>1</v>
      </c>
      <c r="Y104" s="148">
        <f>AVERAGE(M104:X104)</f>
        <v>1</v>
      </c>
      <c r="Z104" s="61">
        <f t="shared" si="18"/>
        <v>1</v>
      </c>
      <c r="AA104" s="61">
        <f t="shared" si="12"/>
        <v>1</v>
      </c>
      <c r="AB104" s="260"/>
      <c r="AC104" s="261"/>
      <c r="AD104" s="63"/>
      <c r="AE104" s="63"/>
      <c r="AF104" s="63"/>
      <c r="AG104" s="63"/>
      <c r="AH104" s="63"/>
    </row>
    <row r="105" spans="2:34" s="64" customFormat="1" ht="113.25" customHeight="1" x14ac:dyDescent="0.25">
      <c r="B105" s="440"/>
      <c r="C105" s="438">
        <v>11</v>
      </c>
      <c r="D105" s="160" t="s">
        <v>462</v>
      </c>
      <c r="E105" s="160" t="s">
        <v>463</v>
      </c>
      <c r="F105" s="83" t="s">
        <v>464</v>
      </c>
      <c r="G105" s="83" t="s">
        <v>58</v>
      </c>
      <c r="H105" s="161">
        <v>0.98</v>
      </c>
      <c r="I105" s="162" t="s">
        <v>103</v>
      </c>
      <c r="J105" s="67" t="s">
        <v>141</v>
      </c>
      <c r="K105" s="68" t="s">
        <v>465</v>
      </c>
      <c r="L105" s="163" t="s">
        <v>164</v>
      </c>
      <c r="M105" s="435">
        <v>0.94</v>
      </c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1"/>
      <c r="Y105" s="235">
        <f>AVERAGE(M105:X105)</f>
        <v>0.94</v>
      </c>
      <c r="Z105" s="61">
        <f t="shared" si="18"/>
        <v>0.95918367346938771</v>
      </c>
      <c r="AA105" s="61">
        <f t="shared" si="12"/>
        <v>0.95918367346938771</v>
      </c>
      <c r="AB105" s="277"/>
      <c r="AC105" s="278"/>
      <c r="AD105" s="63"/>
      <c r="AE105" s="63"/>
      <c r="AF105" s="63"/>
      <c r="AG105" s="63"/>
      <c r="AH105" s="63"/>
    </row>
    <row r="106" spans="2:34" s="64" customFormat="1" ht="113.25" customHeight="1" x14ac:dyDescent="0.25">
      <c r="B106" s="441"/>
      <c r="C106" s="438">
        <v>11</v>
      </c>
      <c r="D106" s="54" t="s">
        <v>466</v>
      </c>
      <c r="E106" s="54" t="s">
        <v>219</v>
      </c>
      <c r="F106" s="55" t="s">
        <v>467</v>
      </c>
      <c r="G106" s="55" t="s">
        <v>58</v>
      </c>
      <c r="H106" s="124">
        <v>1</v>
      </c>
      <c r="I106" s="124" t="s">
        <v>103</v>
      </c>
      <c r="J106" s="67" t="s">
        <v>363</v>
      </c>
      <c r="K106" s="68" t="s">
        <v>454</v>
      </c>
      <c r="L106" s="365" t="s">
        <v>390</v>
      </c>
      <c r="M106" s="239">
        <v>1</v>
      </c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1"/>
      <c r="Y106" s="148">
        <f>AVERAGE(M106)</f>
        <v>1</v>
      </c>
      <c r="Z106" s="61">
        <f t="shared" si="18"/>
        <v>1</v>
      </c>
      <c r="AA106" s="61">
        <f>+IFERROR(Z106,"")</f>
        <v>1</v>
      </c>
      <c r="AB106" s="442" t="s">
        <v>468</v>
      </c>
      <c r="AC106" s="443">
        <f>SUM(AA102:AA105)/5</f>
        <v>0.7918367346938775</v>
      </c>
      <c r="AD106" s="63"/>
      <c r="AE106" s="63"/>
      <c r="AF106" s="63"/>
      <c r="AG106" s="63"/>
      <c r="AH106" s="63"/>
    </row>
    <row r="107" spans="2:34" s="64" customFormat="1" ht="249.75" customHeight="1" x14ac:dyDescent="0.25">
      <c r="B107" s="444" t="s">
        <v>469</v>
      </c>
      <c r="C107" s="445">
        <v>12</v>
      </c>
      <c r="D107" s="54" t="s">
        <v>470</v>
      </c>
      <c r="E107" s="54" t="s">
        <v>219</v>
      </c>
      <c r="F107" s="55" t="s">
        <v>471</v>
      </c>
      <c r="G107" s="55" t="s">
        <v>58</v>
      </c>
      <c r="H107" s="124">
        <v>1</v>
      </c>
      <c r="I107" s="124" t="s">
        <v>103</v>
      </c>
      <c r="J107" s="67" t="s">
        <v>363</v>
      </c>
      <c r="K107" s="68" t="s">
        <v>454</v>
      </c>
      <c r="L107" s="365" t="s">
        <v>390</v>
      </c>
      <c r="M107" s="239">
        <v>1</v>
      </c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1"/>
      <c r="Y107" s="148">
        <f>AVERAGE(M107)</f>
        <v>1</v>
      </c>
      <c r="Z107" s="61">
        <f t="shared" si="18"/>
        <v>1</v>
      </c>
      <c r="AA107" s="61">
        <f t="shared" si="12"/>
        <v>1</v>
      </c>
      <c r="AB107" s="446"/>
      <c r="AC107" s="447"/>
      <c r="AD107" s="63"/>
      <c r="AE107" s="63"/>
      <c r="AF107" s="63"/>
      <c r="AG107" s="63"/>
      <c r="AH107" s="63"/>
    </row>
    <row r="108" spans="2:34" s="64" customFormat="1" ht="99.75" customHeight="1" x14ac:dyDescent="0.25">
      <c r="B108" s="444"/>
      <c r="C108" s="445">
        <v>12</v>
      </c>
      <c r="D108" s="54" t="s">
        <v>472</v>
      </c>
      <c r="E108" s="54" t="s">
        <v>219</v>
      </c>
      <c r="F108" s="55" t="s">
        <v>473</v>
      </c>
      <c r="G108" s="55" t="s">
        <v>58</v>
      </c>
      <c r="H108" s="124">
        <v>1</v>
      </c>
      <c r="I108" s="124" t="s">
        <v>103</v>
      </c>
      <c r="J108" s="67" t="s">
        <v>363</v>
      </c>
      <c r="K108" s="68" t="s">
        <v>454</v>
      </c>
      <c r="L108" s="365" t="s">
        <v>390</v>
      </c>
      <c r="M108" s="448">
        <v>1</v>
      </c>
      <c r="N108" s="448"/>
      <c r="O108" s="448"/>
      <c r="P108" s="448"/>
      <c r="Q108" s="448"/>
      <c r="R108" s="448"/>
      <c r="S108" s="448"/>
      <c r="T108" s="448"/>
      <c r="U108" s="448"/>
      <c r="V108" s="448"/>
      <c r="W108" s="448"/>
      <c r="X108" s="448"/>
      <c r="Y108" s="148">
        <f>AVERAGE(M108)</f>
        <v>1</v>
      </c>
      <c r="Z108" s="61">
        <f t="shared" si="18"/>
        <v>1</v>
      </c>
      <c r="AA108" s="61">
        <f t="shared" si="12"/>
        <v>1</v>
      </c>
      <c r="AB108" s="247" t="s">
        <v>474</v>
      </c>
      <c r="AC108" s="443">
        <f>SUM(AA107:AA108)/2</f>
        <v>1</v>
      </c>
      <c r="AD108" s="63"/>
      <c r="AE108" s="63"/>
      <c r="AF108" s="63"/>
      <c r="AG108" s="63"/>
      <c r="AH108" s="63"/>
    </row>
    <row r="109" spans="2:34" s="457" customFormat="1" ht="15.75" x14ac:dyDescent="0.25">
      <c r="B109" s="449"/>
      <c r="C109" s="449"/>
      <c r="D109" s="450"/>
      <c r="E109" s="451"/>
      <c r="F109" s="452"/>
      <c r="G109" s="452"/>
      <c r="H109" s="453"/>
      <c r="I109" s="453"/>
      <c r="J109" s="453"/>
      <c r="K109" s="453"/>
      <c r="L109" s="453"/>
      <c r="M109" s="454"/>
      <c r="N109" s="454"/>
      <c r="O109" s="454"/>
      <c r="P109" s="454"/>
      <c r="Q109" s="454"/>
      <c r="R109" s="454"/>
      <c r="S109" s="455"/>
      <c r="T109" s="455"/>
      <c r="U109" s="455"/>
      <c r="V109" s="455"/>
      <c r="W109" s="456"/>
      <c r="X109" s="456"/>
      <c r="Y109" s="455"/>
      <c r="Z109" s="456"/>
      <c r="AA109" s="456" t="s">
        <v>475</v>
      </c>
      <c r="AB109" s="456"/>
      <c r="AC109" s="456"/>
    </row>
    <row r="110" spans="2:34" ht="15.75" thickBot="1" x14ac:dyDescent="0.3"/>
    <row r="111" spans="2:34" s="25" customFormat="1" ht="56.45" customHeight="1" x14ac:dyDescent="0.25">
      <c r="B111" s="458" t="s">
        <v>33</v>
      </c>
      <c r="C111" s="459"/>
      <c r="D111" s="459"/>
      <c r="E111" s="460"/>
      <c r="F111" s="461">
        <f>+AC17</f>
        <v>0.98025664811379098</v>
      </c>
      <c r="Z111" s="462"/>
      <c r="AA111" s="462"/>
    </row>
    <row r="112" spans="2:34" s="25" customFormat="1" ht="56.45" customHeight="1" x14ac:dyDescent="0.25">
      <c r="B112" s="463" t="s">
        <v>99</v>
      </c>
      <c r="C112" s="464"/>
      <c r="D112" s="464"/>
      <c r="E112" s="465"/>
      <c r="F112" s="466">
        <f>+AC29</f>
        <v>0.90226258181515506</v>
      </c>
      <c r="Z112" s="462"/>
      <c r="AA112" s="462"/>
    </row>
    <row r="113" spans="2:27" s="25" customFormat="1" ht="66" customHeight="1" x14ac:dyDescent="0.25">
      <c r="B113" s="467" t="s">
        <v>149</v>
      </c>
      <c r="C113" s="468"/>
      <c r="D113" s="468"/>
      <c r="E113" s="469"/>
      <c r="F113" s="466">
        <f>+AC36</f>
        <v>0.97047619047619038</v>
      </c>
      <c r="Z113" s="462"/>
      <c r="AA113" s="462"/>
    </row>
    <row r="114" spans="2:27" s="25" customFormat="1" ht="64.5" customHeight="1" x14ac:dyDescent="0.25">
      <c r="B114" s="470" t="s">
        <v>184</v>
      </c>
      <c r="C114" s="471"/>
      <c r="D114" s="471"/>
      <c r="E114" s="472"/>
      <c r="F114" s="466">
        <f>+AC43</f>
        <v>0.83675084175084169</v>
      </c>
      <c r="Z114" s="462"/>
      <c r="AA114" s="462"/>
    </row>
    <row r="115" spans="2:27" s="25" customFormat="1" ht="64.5" customHeight="1" x14ac:dyDescent="0.25">
      <c r="B115" s="473" t="s">
        <v>217</v>
      </c>
      <c r="C115" s="474"/>
      <c r="D115" s="474"/>
      <c r="E115" s="475"/>
      <c r="F115" s="466">
        <f>+AC47</f>
        <v>1</v>
      </c>
      <c r="Z115" s="462"/>
      <c r="AA115" s="462"/>
    </row>
    <row r="116" spans="2:27" s="25" customFormat="1" ht="78" customHeight="1" x14ac:dyDescent="0.25">
      <c r="B116" s="476" t="s">
        <v>233</v>
      </c>
      <c r="C116" s="477"/>
      <c r="D116" s="477"/>
      <c r="E116" s="478"/>
      <c r="F116" s="466">
        <f>+AC53</f>
        <v>0.80562500000000004</v>
      </c>
      <c r="Z116" s="462"/>
      <c r="AA116" s="462"/>
    </row>
    <row r="117" spans="2:27" s="25" customFormat="1" ht="78" customHeight="1" x14ac:dyDescent="0.25">
      <c r="B117" s="479" t="s">
        <v>476</v>
      </c>
      <c r="C117" s="480"/>
      <c r="D117" s="480"/>
      <c r="E117" s="481"/>
      <c r="F117" s="466">
        <f>+AC59</f>
        <v>0.59854166666666664</v>
      </c>
      <c r="Z117" s="462"/>
      <c r="AA117" s="462"/>
    </row>
    <row r="118" spans="2:27" s="25" customFormat="1" ht="66.95" customHeight="1" x14ac:dyDescent="0.25">
      <c r="B118" s="470" t="s">
        <v>477</v>
      </c>
      <c r="C118" s="471"/>
      <c r="D118" s="471"/>
      <c r="E118" s="472"/>
      <c r="F118" s="466">
        <f>+AC60</f>
        <v>1</v>
      </c>
      <c r="Z118" s="462"/>
      <c r="AA118" s="462"/>
    </row>
    <row r="119" spans="2:27" s="25" customFormat="1" ht="60.6" customHeight="1" x14ac:dyDescent="0.25">
      <c r="B119" s="479" t="s">
        <v>478</v>
      </c>
      <c r="C119" s="480"/>
      <c r="D119" s="480"/>
      <c r="E119" s="481"/>
      <c r="F119" s="466">
        <f>+AC92</f>
        <v>0.65327194357366769</v>
      </c>
      <c r="Z119" s="462"/>
      <c r="AA119" s="462"/>
    </row>
    <row r="120" spans="2:27" s="25" customFormat="1" ht="66.95" customHeight="1" x14ac:dyDescent="0.25">
      <c r="B120" s="482" t="s">
        <v>479</v>
      </c>
      <c r="C120" s="483"/>
      <c r="D120" s="483"/>
      <c r="E120" s="484"/>
      <c r="F120" s="466">
        <f>+AC101</f>
        <v>1</v>
      </c>
      <c r="Z120" s="462"/>
      <c r="AA120" s="462"/>
    </row>
    <row r="121" spans="2:27" s="25" customFormat="1" ht="78" customHeight="1" x14ac:dyDescent="0.25">
      <c r="B121" s="485" t="s">
        <v>480</v>
      </c>
      <c r="C121" s="486"/>
      <c r="D121" s="486"/>
      <c r="E121" s="487"/>
      <c r="F121" s="466">
        <f>+AC106</f>
        <v>0.7918367346938775</v>
      </c>
      <c r="Z121" s="462"/>
      <c r="AA121" s="462"/>
    </row>
    <row r="122" spans="2:27" s="25" customFormat="1" ht="61.5" customHeight="1" thickBot="1" x14ac:dyDescent="0.3">
      <c r="B122" s="488" t="s">
        <v>481</v>
      </c>
      <c r="C122" s="489"/>
      <c r="D122" s="489"/>
      <c r="E122" s="490"/>
      <c r="F122" s="491">
        <f>+AC108</f>
        <v>1</v>
      </c>
      <c r="Z122" s="462"/>
      <c r="AA122" s="462"/>
    </row>
    <row r="123" spans="2:27" ht="48.6" customHeight="1" thickBot="1" x14ac:dyDescent="0.3">
      <c r="B123" s="492" t="s">
        <v>482</v>
      </c>
      <c r="C123" s="493"/>
      <c r="D123" s="493"/>
      <c r="E123" s="494"/>
      <c r="F123" s="495">
        <f>AVERAGE(F111:F122)</f>
        <v>0.87825180059084917</v>
      </c>
    </row>
  </sheetData>
  <mergeCells count="109">
    <mergeCell ref="B119:E119"/>
    <mergeCell ref="B120:E120"/>
    <mergeCell ref="B121:E121"/>
    <mergeCell ref="B122:E122"/>
    <mergeCell ref="B123:E123"/>
    <mergeCell ref="B113:E113"/>
    <mergeCell ref="B114:E114"/>
    <mergeCell ref="B115:E115"/>
    <mergeCell ref="B116:E116"/>
    <mergeCell ref="B117:E117"/>
    <mergeCell ref="B118:E118"/>
    <mergeCell ref="B107:B108"/>
    <mergeCell ref="M107:X107"/>
    <mergeCell ref="AB107:AC107"/>
    <mergeCell ref="M108:X108"/>
    <mergeCell ref="B111:E111"/>
    <mergeCell ref="B112:E112"/>
    <mergeCell ref="B102:B106"/>
    <mergeCell ref="M102:O102"/>
    <mergeCell ref="P102:R102"/>
    <mergeCell ref="S102:U102"/>
    <mergeCell ref="V102:X102"/>
    <mergeCell ref="AB102:AC105"/>
    <mergeCell ref="M105:X105"/>
    <mergeCell ref="M106:X106"/>
    <mergeCell ref="M89:X89"/>
    <mergeCell ref="M90:X90"/>
    <mergeCell ref="M91:X91"/>
    <mergeCell ref="M92:X92"/>
    <mergeCell ref="B93:B101"/>
    <mergeCell ref="AB93:AC100"/>
    <mergeCell ref="M98:X98"/>
    <mergeCell ref="M99:X99"/>
    <mergeCell ref="M101:X101"/>
    <mergeCell ref="M86:X86"/>
    <mergeCell ref="M87:O87"/>
    <mergeCell ref="P87:R87"/>
    <mergeCell ref="S87:U87"/>
    <mergeCell ref="V87:X87"/>
    <mergeCell ref="M88:O88"/>
    <mergeCell ref="P88:R88"/>
    <mergeCell ref="S88:U88"/>
    <mergeCell ref="V88:X88"/>
    <mergeCell ref="M80:X80"/>
    <mergeCell ref="M82:R82"/>
    <mergeCell ref="S82:X82"/>
    <mergeCell ref="M83:X83"/>
    <mergeCell ref="M84:X84"/>
    <mergeCell ref="M85:R85"/>
    <mergeCell ref="S85:X85"/>
    <mergeCell ref="M75:R75"/>
    <mergeCell ref="S75:X75"/>
    <mergeCell ref="M76:X76"/>
    <mergeCell ref="M77:X77"/>
    <mergeCell ref="M79:R79"/>
    <mergeCell ref="S79:X79"/>
    <mergeCell ref="M72:R72"/>
    <mergeCell ref="S72:X72"/>
    <mergeCell ref="M73:R73"/>
    <mergeCell ref="S73:X73"/>
    <mergeCell ref="M74:R74"/>
    <mergeCell ref="S74:X74"/>
    <mergeCell ref="B48:B53"/>
    <mergeCell ref="AB48:AC52"/>
    <mergeCell ref="B54:B59"/>
    <mergeCell ref="AB54:AC58"/>
    <mergeCell ref="B61:B92"/>
    <mergeCell ref="AB61:AC88"/>
    <mergeCell ref="M70:R70"/>
    <mergeCell ref="S70:X70"/>
    <mergeCell ref="M71:R71"/>
    <mergeCell ref="S71:X71"/>
    <mergeCell ref="B30:B36"/>
    <mergeCell ref="AB30:AC35"/>
    <mergeCell ref="B37:B43"/>
    <mergeCell ref="B44:B47"/>
    <mergeCell ref="AB44:AC46"/>
    <mergeCell ref="M46:X46"/>
    <mergeCell ref="M47:R47"/>
    <mergeCell ref="S47:X47"/>
    <mergeCell ref="B19:B29"/>
    <mergeCell ref="AB19:AC28"/>
    <mergeCell ref="M26:X26"/>
    <mergeCell ref="M27:O27"/>
    <mergeCell ref="P27:R27"/>
    <mergeCell ref="S27:U27"/>
    <mergeCell ref="V27:X27"/>
    <mergeCell ref="AA6:AA7"/>
    <mergeCell ref="AB6:AC7"/>
    <mergeCell ref="B8:B18"/>
    <mergeCell ref="AB8:AC14"/>
    <mergeCell ref="AB17:AB18"/>
    <mergeCell ref="AC17:AC18"/>
    <mergeCell ref="H6:H7"/>
    <mergeCell ref="I6:I7"/>
    <mergeCell ref="J6:L6"/>
    <mergeCell ref="M6:X6"/>
    <mergeCell ref="Y6:Y7"/>
    <mergeCell ref="Z6:Z7"/>
    <mergeCell ref="B1:E3"/>
    <mergeCell ref="F1:AB3"/>
    <mergeCell ref="B4:AC4"/>
    <mergeCell ref="M5:X5"/>
    <mergeCell ref="B6:B7"/>
    <mergeCell ref="C6:C7"/>
    <mergeCell ref="D6:D7"/>
    <mergeCell ref="E6:E7"/>
    <mergeCell ref="F6:F7"/>
    <mergeCell ref="G6:G7"/>
  </mergeCells>
  <conditionalFormatting sqref="M19 S19:X20">
    <cfRule type="cellIs" dxfId="395" priority="327" operator="lessThan">
      <formula>0.3</formula>
    </cfRule>
    <cfRule type="cellIs" dxfId="397" priority="380" operator="greaterThan">
      <formula>0.45</formula>
    </cfRule>
    <cfRule type="cellIs" dxfId="396" priority="381" operator="greaterThanOrEqual">
      <formula>0.3</formula>
    </cfRule>
  </conditionalFormatting>
  <conditionalFormatting sqref="M46">
    <cfRule type="cellIs" dxfId="394" priority="278" operator="lessThanOrEqual">
      <formula>0.69</formula>
    </cfRule>
    <cfRule type="cellIs" dxfId="392" priority="279" operator="between">
      <formula>0.89</formula>
      <formula>0.7</formula>
    </cfRule>
    <cfRule type="cellIs" dxfId="393" priority="280" operator="greaterThanOrEqual">
      <formula>0.9</formula>
    </cfRule>
  </conditionalFormatting>
  <conditionalFormatting sqref="M46:M47 M44:P45 Q45:R45">
    <cfRule type="cellIs" dxfId="390" priority="322" operator="between">
      <formula>0.61</formula>
      <formula>0.85</formula>
    </cfRule>
    <cfRule type="cellIs" dxfId="391" priority="323" operator="greaterThan">
      <formula>0.85</formula>
    </cfRule>
  </conditionalFormatting>
  <conditionalFormatting sqref="M70 S70">
    <cfRule type="cellIs" dxfId="389" priority="171" operator="between">
      <formula>1.5</formula>
      <formula>1.3</formula>
    </cfRule>
  </conditionalFormatting>
  <conditionalFormatting sqref="M70:M71 S70:S71">
    <cfRule type="cellIs" dxfId="388" priority="165" operator="lessThan">
      <formula>1.1</formula>
    </cfRule>
    <cfRule type="cellIs" dxfId="387" priority="166" operator="between">
      <formula>1.1</formula>
      <formula>1.2</formula>
    </cfRule>
  </conditionalFormatting>
  <conditionalFormatting sqref="M71 S71">
    <cfRule type="cellIs" dxfId="386" priority="167" operator="between">
      <formula>1.3</formula>
      <formula>1.7</formula>
    </cfRule>
  </conditionalFormatting>
  <conditionalFormatting sqref="M72 S72">
    <cfRule type="cellIs" dxfId="383" priority="153" operator="greaterThan">
      <formula>1.2</formula>
    </cfRule>
    <cfRule type="cellIs" dxfId="384" priority="154" operator="between">
      <formula>0.8</formula>
      <formula>1.1</formula>
    </cfRule>
    <cfRule type="cellIs" dxfId="385" priority="155" operator="between">
      <formula>0</formula>
      <formula>0.8</formula>
    </cfRule>
  </conditionalFormatting>
  <conditionalFormatting sqref="M73">
    <cfRule type="cellIs" dxfId="381" priority="41" operator="greaterThan">
      <formula>0</formula>
    </cfRule>
    <cfRule type="cellIs" dxfId="382" priority="42" operator="lessThan">
      <formula>0</formula>
    </cfRule>
  </conditionalFormatting>
  <conditionalFormatting sqref="M74">
    <cfRule type="cellIs" dxfId="380" priority="40" operator="greaterThan">
      <formula>4</formula>
    </cfRule>
  </conditionalFormatting>
  <conditionalFormatting sqref="M75:M76">
    <cfRule type="cellIs" dxfId="379" priority="148" operator="greaterThan">
      <formula>0</formula>
    </cfRule>
    <cfRule type="cellIs" dxfId="378" priority="149" operator="lessThan">
      <formula>0</formula>
    </cfRule>
  </conditionalFormatting>
  <conditionalFormatting sqref="M80">
    <cfRule type="cellIs" dxfId="377" priority="281" operator="greaterThanOrEqual">
      <formula>80%</formula>
    </cfRule>
  </conditionalFormatting>
  <conditionalFormatting sqref="M86">
    <cfRule type="cellIs" dxfId="376" priority="184" operator="greaterThan">
      <formula>0.5</formula>
    </cfRule>
    <cfRule type="cellIs" dxfId="375" priority="185" operator="between">
      <formula>0.11</formula>
      <formula>0.5</formula>
    </cfRule>
    <cfRule type="cellIs" dxfId="374" priority="186" operator="lessThanOrEqual">
      <formula>0.1</formula>
    </cfRule>
  </conditionalFormatting>
  <conditionalFormatting sqref="M87 P87 S87 V87">
    <cfRule type="cellIs" dxfId="371" priority="344" operator="greaterThan">
      <formula>0.6</formula>
    </cfRule>
    <cfRule type="cellIs" dxfId="373" priority="345" operator="between">
      <formula>0.51</formula>
      <formula>0.6</formula>
    </cfRule>
    <cfRule type="cellIs" dxfId="372" priority="346" operator="lessThanOrEqual">
      <formula>0.5</formula>
    </cfRule>
  </conditionalFormatting>
  <conditionalFormatting sqref="M101">
    <cfRule type="cellIs" dxfId="370" priority="324" operator="lessThan">
      <formula>0.49</formula>
    </cfRule>
    <cfRule type="cellIs" dxfId="369" priority="325" operator="between">
      <formula>0.99</formula>
      <formula>0.5</formula>
    </cfRule>
    <cfRule type="cellIs" dxfId="368" priority="326" operator="greaterThanOrEqual">
      <formula>1</formula>
    </cfRule>
  </conditionalFormatting>
  <conditionalFormatting sqref="M106:M108">
    <cfRule type="cellIs" dxfId="367" priority="191" operator="lessThan">
      <formula>0.49</formula>
    </cfRule>
    <cfRule type="cellIs" dxfId="366" priority="192" operator="between">
      <formula>0.99</formula>
      <formula>0.5</formula>
    </cfRule>
    <cfRule type="cellIs" dxfId="365" priority="193" operator="greaterThanOrEqual">
      <formula>1</formula>
    </cfRule>
  </conditionalFormatting>
  <conditionalFormatting sqref="M44:P44 M43:X43">
    <cfRule type="cellIs" dxfId="364" priority="383" operator="between">
      <formula>81%</formula>
      <formula>95%</formula>
    </cfRule>
  </conditionalFormatting>
  <conditionalFormatting sqref="M44:P45 Q45:R45 M46:M47">
    <cfRule type="cellIs" dxfId="363" priority="321" operator="lessThan">
      <formula>0.6</formula>
    </cfRule>
  </conditionalFormatting>
  <conditionalFormatting sqref="M44:P45">
    <cfRule type="cellIs" dxfId="360" priority="275" operator="lessThanOrEqual">
      <formula>0.69</formula>
    </cfRule>
    <cfRule type="cellIs" dxfId="362" priority="276" operator="between">
      <formula>0.89</formula>
      <formula>0.7</formula>
    </cfRule>
    <cfRule type="cellIs" dxfId="361" priority="277" operator="greaterThanOrEqual">
      <formula>0.9</formula>
    </cfRule>
  </conditionalFormatting>
  <conditionalFormatting sqref="M97:P97">
    <cfRule type="cellIs" dxfId="359" priority="299" operator="between">
      <formula>0.05</formula>
      <formula>0.1</formula>
    </cfRule>
    <cfRule type="cellIs" dxfId="358" priority="300" operator="lessThan">
      <formula>0.04</formula>
    </cfRule>
  </conditionalFormatting>
  <conditionalFormatting sqref="M103:P103">
    <cfRule type="cellIs" dxfId="355" priority="13" operator="lessThanOrEqual">
      <formula>0.69</formula>
    </cfRule>
    <cfRule type="cellIs" dxfId="356" priority="14" operator="between">
      <formula>0.89</formula>
      <formula>0.7</formula>
    </cfRule>
    <cfRule type="cellIs" dxfId="357" priority="15" operator="greaterThanOrEqual">
      <formula>0.9</formula>
    </cfRule>
  </conditionalFormatting>
  <conditionalFormatting sqref="M20:R20">
    <cfRule type="cellIs" dxfId="354" priority="257" operator="lessThan">
      <formula>0.3</formula>
    </cfRule>
    <cfRule type="cellIs" dxfId="353" priority="258" operator="greaterThan">
      <formula>0.45</formula>
    </cfRule>
    <cfRule type="cellIs" dxfId="352" priority="259" operator="greaterThanOrEqual">
      <formula>0.3</formula>
    </cfRule>
  </conditionalFormatting>
  <conditionalFormatting sqref="M37:R37">
    <cfRule type="cellIs" dxfId="351" priority="252" operator="between">
      <formula>0.8</formula>
      <formula>1.3</formula>
    </cfRule>
  </conditionalFormatting>
  <conditionalFormatting sqref="M38:R38">
    <cfRule type="cellIs" dxfId="349" priority="248" operator="lessThan">
      <formula>0.59</formula>
    </cfRule>
    <cfRule type="cellIs" dxfId="350" priority="249" operator="between">
      <formula>0.79</formula>
      <formula>0.6</formula>
    </cfRule>
  </conditionalFormatting>
  <conditionalFormatting sqref="M61:R63">
    <cfRule type="cellIs" dxfId="348" priority="244" operator="lessThanOrEqual">
      <formula>0.59</formula>
    </cfRule>
    <cfRule type="cellIs" dxfId="347" priority="245" operator="between">
      <formula>0.6</formula>
      <formula>0.74</formula>
    </cfRule>
  </conditionalFormatting>
  <conditionalFormatting sqref="M102:R102">
    <cfRule type="cellIs" priority="263" operator="greaterThanOrEqual">
      <formula>0.9</formula>
    </cfRule>
    <cfRule type="cellIs" priority="264" operator="between">
      <formula>0.7</formula>
      <formula>0.89</formula>
    </cfRule>
    <cfRule type="cellIs" priority="265" operator="lessThanOrEqual">
      <formula>0.69</formula>
    </cfRule>
  </conditionalFormatting>
  <conditionalFormatting sqref="M103:R103">
    <cfRule type="cellIs" dxfId="346" priority="25" operator="lessThan">
      <formula>0.6</formula>
    </cfRule>
    <cfRule type="cellIs" dxfId="345" priority="26" operator="between">
      <formula>0.61</formula>
      <formula>0.85</formula>
    </cfRule>
    <cfRule type="cellIs" dxfId="344" priority="27" operator="greaterThan">
      <formula>0.85</formula>
    </cfRule>
  </conditionalFormatting>
  <conditionalFormatting sqref="M64:S64">
    <cfRule type="cellIs" dxfId="342" priority="246" operator="between">
      <formula>0.041</formula>
      <formula>0.079</formula>
    </cfRule>
    <cfRule type="cellIs" dxfId="343" priority="247" operator="greaterThanOrEqual">
      <formula>8%</formula>
    </cfRule>
  </conditionalFormatting>
  <conditionalFormatting sqref="M32:U32">
    <cfRule type="cellIs" dxfId="340" priority="241" operator="lessThanOrEqual">
      <formula>0.74</formula>
    </cfRule>
    <cfRule type="cellIs" dxfId="341" priority="242" operator="between">
      <formula>0.75</formula>
      <formula>0.79</formula>
    </cfRule>
  </conditionalFormatting>
  <conditionalFormatting sqref="M32:U35">
    <cfRule type="cellIs" dxfId="339" priority="240" operator="greaterThanOrEqual">
      <formula>0.8</formula>
    </cfRule>
  </conditionalFormatting>
  <conditionalFormatting sqref="M33:U35">
    <cfRule type="cellIs" dxfId="337" priority="238" operator="lessThanOrEqual">
      <formula>0.69</formula>
    </cfRule>
    <cfRule type="cellIs" dxfId="338" priority="239" operator="between">
      <formula>0.7</formula>
      <formula>0.79</formula>
    </cfRule>
  </conditionalFormatting>
  <conditionalFormatting sqref="M64:W64">
    <cfRule type="cellIs" dxfId="336" priority="62" operator="lessThan">
      <formula>0.04</formula>
    </cfRule>
  </conditionalFormatting>
  <conditionalFormatting sqref="M9:X9">
    <cfRule type="cellIs" dxfId="334" priority="122" operator="greaterThan">
      <formula>0.5</formula>
    </cfRule>
    <cfRule type="cellIs" dxfId="333" priority="123" operator="between">
      <formula>0.2</formula>
      <formula>0.5</formula>
    </cfRule>
    <cfRule type="cellIs" dxfId="335" priority="124" operator="lessThan">
      <formula>0.2</formula>
    </cfRule>
  </conditionalFormatting>
  <conditionalFormatting sqref="M10:X10">
    <cfRule type="cellIs" dxfId="330" priority="115" operator="greaterThan">
      <formula>0.96</formula>
    </cfRule>
    <cfRule type="cellIs" dxfId="331" priority="116" operator="between">
      <formula>0.48</formula>
      <formula>0.96</formula>
    </cfRule>
    <cfRule type="cellIs" dxfId="332" priority="117" operator="lessThan">
      <formula>0.48</formula>
    </cfRule>
  </conditionalFormatting>
  <conditionalFormatting sqref="M11:X11">
    <cfRule type="cellIs" dxfId="329" priority="109" operator="lessThan">
      <formula>0.4</formula>
    </cfRule>
    <cfRule type="cellIs" dxfId="328" priority="110" operator="equal">
      <formula>0.4</formula>
    </cfRule>
    <cfRule type="cellIs" dxfId="327" priority="111" operator="greaterThan">
      <formula>0.4</formula>
    </cfRule>
  </conditionalFormatting>
  <conditionalFormatting sqref="M13:X13">
    <cfRule type="cellIs" dxfId="326" priority="412" operator="lessThan">
      <formula>0.9</formula>
    </cfRule>
    <cfRule type="cellIs" dxfId="325" priority="413" operator="between">
      <formula>0.9</formula>
      <formula>0.92</formula>
    </cfRule>
    <cfRule type="cellIs" dxfId="324" priority="414" operator="greaterThanOrEqual">
      <formula>0.93</formula>
    </cfRule>
  </conditionalFormatting>
  <conditionalFormatting sqref="M14:X14">
    <cfRule type="cellIs" dxfId="323" priority="330" operator="greaterThan">
      <formula>0.35</formula>
    </cfRule>
    <cfRule type="cellIs" dxfId="322" priority="331" operator="between">
      <formula>0.051</formula>
      <formula>0.35</formula>
    </cfRule>
    <cfRule type="cellIs" dxfId="321" priority="408" operator="lessThanOrEqual">
      <formula>0.05</formula>
    </cfRule>
  </conditionalFormatting>
  <conditionalFormatting sqref="M15:X15">
    <cfRule type="cellIs" dxfId="320" priority="37" operator="greaterThan">
      <formula>12</formula>
    </cfRule>
    <cfRule type="cellIs" dxfId="319" priority="38" operator="between">
      <formula>10</formula>
      <formula>12</formula>
    </cfRule>
    <cfRule type="cellIs" dxfId="318" priority="39" operator="lessThan">
      <formula>10</formula>
    </cfRule>
  </conditionalFormatting>
  <conditionalFormatting sqref="M17:X17">
    <cfRule type="cellIs" dxfId="317" priority="308" operator="greaterThan">
      <formula>7</formula>
    </cfRule>
  </conditionalFormatting>
  <conditionalFormatting sqref="M17:X18">
    <cfRule type="cellIs" dxfId="316" priority="404" operator="between">
      <formula>0.8</formula>
      <formula>0.9</formula>
    </cfRule>
    <cfRule type="cellIs" dxfId="315" priority="406" operator="lessThan">
      <formula>0.8</formula>
    </cfRule>
  </conditionalFormatting>
  <conditionalFormatting sqref="M18:X18">
    <cfRule type="cellIs" dxfId="314" priority="306" operator="greaterThan">
      <formula>0.9</formula>
    </cfRule>
  </conditionalFormatting>
  <conditionalFormatting sqref="M21:X22">
    <cfRule type="cellIs" dxfId="313" priority="256" operator="lessThanOrEqual">
      <formula>90</formula>
    </cfRule>
  </conditionalFormatting>
  <conditionalFormatting sqref="M21:X24">
    <cfRule type="cellIs" dxfId="312" priority="254" operator="greaterThanOrEqual">
      <formula>91</formula>
    </cfRule>
  </conditionalFormatting>
  <conditionalFormatting sqref="M23:X24">
    <cfRule type="cellIs" dxfId="311" priority="255" operator="lessThanOrEqual">
      <formula>90</formula>
    </cfRule>
  </conditionalFormatting>
  <conditionalFormatting sqref="M25:X25 M26 M27:X27">
    <cfRule type="cellIs" dxfId="310" priority="212" operator="lessThanOrEqual">
      <formula>0.49</formula>
    </cfRule>
  </conditionalFormatting>
  <conditionalFormatting sqref="M25:X25 M26">
    <cfRule type="cellIs" dxfId="308" priority="213" operator="between">
      <formula>0.5</formula>
      <formula>0.59</formula>
    </cfRule>
    <cfRule type="cellIs" dxfId="309" priority="214" operator="greaterThanOrEqual">
      <formula>0.6</formula>
    </cfRule>
  </conditionalFormatting>
  <conditionalFormatting sqref="M27:X27">
    <cfRule type="cellIs" dxfId="307" priority="221" operator="greaterThanOrEqual">
      <formula>0.7</formula>
    </cfRule>
  </conditionalFormatting>
  <conditionalFormatting sqref="M28:X28">
    <cfRule type="cellIs" dxfId="304" priority="52" operator="lessThanOrEqual">
      <formula>0.75</formula>
    </cfRule>
    <cfRule type="cellIs" dxfId="306" priority="53" operator="between">
      <formula>0.75</formula>
      <formula>0.8</formula>
    </cfRule>
    <cfRule type="cellIs" dxfId="305" priority="54" operator="greaterThanOrEqual">
      <formula>0.8</formula>
    </cfRule>
  </conditionalFormatting>
  <conditionalFormatting sqref="M29:X29">
    <cfRule type="cellIs" dxfId="302" priority="49" operator="lessThanOrEqual">
      <formula>0.7</formula>
    </cfRule>
    <cfRule type="cellIs" dxfId="303" priority="50" operator="between">
      <formula>0.7</formula>
      <formula>0.8</formula>
    </cfRule>
  </conditionalFormatting>
  <conditionalFormatting sqref="M29:X30">
    <cfRule type="cellIs" dxfId="301" priority="51" operator="greaterThanOrEqual">
      <formula>0.8</formula>
    </cfRule>
  </conditionalFormatting>
  <conditionalFormatting sqref="M30:X30">
    <cfRule type="cellIs" dxfId="300" priority="393" operator="lessThanOrEqual">
      <formula>0.59</formula>
    </cfRule>
    <cfRule type="cellIs" dxfId="299" priority="394" operator="between">
      <formula>0.79</formula>
      <formula>0.6</formula>
    </cfRule>
  </conditionalFormatting>
  <conditionalFormatting sqref="M31:X31 V32:X35">
    <cfRule type="cellIs" dxfId="298" priority="390" operator="lessThanOrEqual">
      <formula>0.7</formula>
    </cfRule>
    <cfRule type="cellIs" dxfId="297" priority="391" operator="between">
      <formula>0.7</formula>
      <formula>0.89</formula>
    </cfRule>
    <cfRule type="cellIs" dxfId="296" priority="392" operator="greaterThan">
      <formula>0.9</formula>
    </cfRule>
  </conditionalFormatting>
  <conditionalFormatting sqref="M36:X36">
    <cfRule type="cellIs" dxfId="294" priority="222" operator="greaterThanOrEqual">
      <formula>30</formula>
    </cfRule>
    <cfRule type="cellIs" dxfId="293" priority="223" operator="between">
      <formula>15</formula>
      <formula>30</formula>
    </cfRule>
    <cfRule type="cellIs" dxfId="295" priority="224" operator="lessThanOrEqual">
      <formula>15</formula>
    </cfRule>
  </conditionalFormatting>
  <conditionalFormatting sqref="M37:X37">
    <cfRule type="cellIs" dxfId="291" priority="251" operator="greaterThanOrEqual">
      <formula>"1.4"</formula>
    </cfRule>
    <cfRule type="cellIs" dxfId="292" priority="253" operator="lessThanOrEqual">
      <formula>"0.7"</formula>
    </cfRule>
  </conditionalFormatting>
  <conditionalFormatting sqref="M38:X38">
    <cfRule type="cellIs" dxfId="290" priority="250" operator="greaterThan">
      <formula>0.8</formula>
    </cfRule>
  </conditionalFormatting>
  <conditionalFormatting sqref="M39:X39">
    <cfRule type="cellIs" dxfId="289" priority="175" operator="greaterThan">
      <formula>"1.6"</formula>
    </cfRule>
    <cfRule type="cellIs" dxfId="288" priority="176" operator="between">
      <formula>"1.0"</formula>
      <formula>"1.5"</formula>
    </cfRule>
    <cfRule type="cellIs" dxfId="287" priority="177" operator="lessThanOrEqual">
      <formula>"0.9"</formula>
    </cfRule>
  </conditionalFormatting>
  <conditionalFormatting sqref="M40:X40">
    <cfRule type="cellIs" dxfId="285" priority="204" operator="lessThanOrEqual">
      <formula>0.99</formula>
    </cfRule>
    <cfRule type="cellIs" dxfId="286" priority="205" operator="equal">
      <formula>1</formula>
    </cfRule>
  </conditionalFormatting>
  <conditionalFormatting sqref="M41:X41">
    <cfRule type="cellIs" dxfId="284" priority="283" operator="between">
      <formula>0.6</formula>
      <formula>0.5</formula>
    </cfRule>
    <cfRule type="cellIs" dxfId="283" priority="284" operator="greaterThan">
      <formula>0.6</formula>
    </cfRule>
  </conditionalFormatting>
  <conditionalFormatting sqref="M41:X42">
    <cfRule type="cellIs" dxfId="282" priority="282" operator="lessThan">
      <formula>0.5</formula>
    </cfRule>
  </conditionalFormatting>
  <conditionalFormatting sqref="M42:X42">
    <cfRule type="cellIs" dxfId="280" priority="385" operator="between">
      <formula>0.59</formula>
      <formula>0.5</formula>
    </cfRule>
    <cfRule type="cellIs" dxfId="281" priority="386" operator="lessThanOrEqual">
      <formula>0.6</formula>
    </cfRule>
  </conditionalFormatting>
  <conditionalFormatting sqref="M43:X43 M44:P44">
    <cfRule type="cellIs" dxfId="279" priority="384" operator="greaterThanOrEqual">
      <formula>81%</formula>
    </cfRule>
  </conditionalFormatting>
  <conditionalFormatting sqref="M43:X43">
    <cfRule type="cellIs" dxfId="278" priority="382" operator="lessThan">
      <formula>0.8</formula>
    </cfRule>
  </conditionalFormatting>
  <conditionalFormatting sqref="M48:X48">
    <cfRule type="cellIs" dxfId="276" priority="181" operator="greaterThan">
      <formula>0.6</formula>
    </cfRule>
    <cfRule type="cellIs" dxfId="277" priority="182" operator="between">
      <formula>0.4</formula>
      <formula>0.59</formula>
    </cfRule>
    <cfRule type="cellIs" dxfId="275" priority="183" operator="lessThan">
      <formula>0.4</formula>
    </cfRule>
  </conditionalFormatting>
  <conditionalFormatting sqref="M49:X50">
    <cfRule type="cellIs" dxfId="272" priority="235" operator="lessThan">
      <formula>0.8</formula>
    </cfRule>
    <cfRule type="cellIs" dxfId="274" priority="236" operator="between">
      <formula>0.8</formula>
      <formula>0.89</formula>
    </cfRule>
    <cfRule type="cellIs" dxfId="273" priority="237" operator="between">
      <formula>0.9</formula>
      <formula>1</formula>
    </cfRule>
  </conditionalFormatting>
  <conditionalFormatting sqref="M51:X51">
    <cfRule type="cellIs" dxfId="271" priority="88" operator="lessThan">
      <formula>0.4</formula>
    </cfRule>
    <cfRule type="cellIs" dxfId="270" priority="89" operator="between">
      <formula>0.4</formula>
      <formula>0.59</formula>
    </cfRule>
    <cfRule type="cellIs" dxfId="269" priority="90" operator="greaterThan">
      <formula>0.6</formula>
    </cfRule>
  </conditionalFormatting>
  <conditionalFormatting sqref="M52:X52">
    <cfRule type="cellIs" dxfId="266" priority="100" operator="greaterThan">
      <formula>0.03</formula>
    </cfRule>
    <cfRule type="cellIs" dxfId="267" priority="101" operator="between">
      <formula>0.29</formula>
      <formula>0.03</formula>
    </cfRule>
    <cfRule type="cellIs" dxfId="268" priority="102" operator="lessThan">
      <formula>0.029</formula>
    </cfRule>
  </conditionalFormatting>
  <conditionalFormatting sqref="M53:X53">
    <cfRule type="cellIs" dxfId="264" priority="94" operator="greaterThan">
      <formula>80</formula>
    </cfRule>
    <cfRule type="cellIs" dxfId="265" priority="95" operator="between">
      <formula>70</formula>
      <formula>80</formula>
    </cfRule>
    <cfRule type="cellIs" dxfId="263" priority="96" operator="lessThan">
      <formula>70</formula>
    </cfRule>
  </conditionalFormatting>
  <conditionalFormatting sqref="M54:X54">
    <cfRule type="cellIs" dxfId="260" priority="4" operator="lessThan">
      <formula>0.4</formula>
    </cfRule>
    <cfRule type="cellIs" dxfId="261" priority="5" operator="between">
      <formula>0.59</formula>
      <formula>0.4</formula>
    </cfRule>
    <cfRule type="cellIs" dxfId="262" priority="6" operator="between">
      <formula>0.6</formula>
      <formula>0.8</formula>
    </cfRule>
  </conditionalFormatting>
  <conditionalFormatting sqref="M56:X56">
    <cfRule type="cellIs" dxfId="257" priority="232" operator="lessThan">
      <formula>0.06</formula>
    </cfRule>
    <cfRule type="cellIs" dxfId="258" priority="233" operator="between">
      <formula>0.06</formula>
      <formula>0.089</formula>
    </cfRule>
    <cfRule type="cellIs" dxfId="259" priority="234" operator="greaterThan">
      <formula>0.09</formula>
    </cfRule>
  </conditionalFormatting>
  <conditionalFormatting sqref="M57:X57">
    <cfRule type="cellIs" dxfId="255" priority="229" operator="lessThan">
      <formula>0.025</formula>
    </cfRule>
    <cfRule type="cellIs" dxfId="254" priority="230" operator="between">
      <formula>0.025</formula>
      <formula>0.039</formula>
    </cfRule>
    <cfRule type="cellIs" dxfId="256" priority="231" operator="greaterThan">
      <formula>0.04</formula>
    </cfRule>
  </conditionalFormatting>
  <conditionalFormatting sqref="M58:X58">
    <cfRule type="cellIs" dxfId="253" priority="228" operator="greaterThan">
      <formula>0.08</formula>
    </cfRule>
  </conditionalFormatting>
  <conditionalFormatting sqref="M58:X60">
    <cfRule type="cellIs" dxfId="252" priority="225" operator="lessThan">
      <formula>0.04</formula>
    </cfRule>
    <cfRule type="cellIs" dxfId="251" priority="226" operator="between">
      <formula>0.04</formula>
      <formula>0.059</formula>
    </cfRule>
  </conditionalFormatting>
  <conditionalFormatting sqref="M59:X60">
    <cfRule type="cellIs" dxfId="250" priority="227" operator="greaterThan">
      <formula>0.06</formula>
    </cfRule>
  </conditionalFormatting>
  <conditionalFormatting sqref="M61:X63">
    <cfRule type="cellIs" dxfId="249" priority="203" operator="greaterThan">
      <formula>0.75</formula>
    </cfRule>
  </conditionalFormatting>
  <conditionalFormatting sqref="M65:X65">
    <cfRule type="cellIs" dxfId="248" priority="243" operator="greaterThanOrEqual">
      <formula>0.05</formula>
    </cfRule>
  </conditionalFormatting>
  <conditionalFormatting sqref="M67:X67">
    <cfRule type="cellIs" dxfId="247" priority="218" operator="greaterThan">
      <formula>80</formula>
    </cfRule>
    <cfRule type="cellIs" dxfId="246" priority="219" operator="between">
      <formula>61</formula>
      <formula>79</formula>
    </cfRule>
    <cfRule type="cellIs" dxfId="245" priority="220" operator="lessThanOrEqual">
      <formula>60</formula>
    </cfRule>
  </conditionalFormatting>
  <conditionalFormatting sqref="M68:X68">
    <cfRule type="cellIs" dxfId="243" priority="215" operator="lessThan">
      <formula>0.4</formula>
    </cfRule>
    <cfRule type="cellIs" dxfId="244" priority="216" operator="between">
      <formula>0.41</formula>
      <formula>0.79</formula>
    </cfRule>
    <cfRule type="cellIs" dxfId="242" priority="217" operator="greaterThanOrEqual">
      <formula>0.8</formula>
    </cfRule>
  </conditionalFormatting>
  <conditionalFormatting sqref="M69:X69">
    <cfRule type="cellIs" dxfId="241" priority="355" operator="lessThanOrEqual">
      <formula>0.39</formula>
    </cfRule>
    <cfRule type="cellIs" dxfId="240" priority="356" operator="between">
      <formula>0.59</formula>
      <formula>0.4</formula>
    </cfRule>
    <cfRule type="cellIs" dxfId="239" priority="357" operator="greaterThanOrEqual">
      <formula>0.6</formula>
    </cfRule>
  </conditionalFormatting>
  <conditionalFormatting sqref="M77:X77">
    <cfRule type="cellIs" dxfId="238" priority="144" operator="lessThan">
      <formula>31</formula>
    </cfRule>
    <cfRule type="cellIs" dxfId="237" priority="145" operator="greaterThan">
      <formula>31</formula>
    </cfRule>
  </conditionalFormatting>
  <conditionalFormatting sqref="M78:X78">
    <cfRule type="cellIs" dxfId="236" priority="141" operator="lessThan">
      <formula>1</formula>
    </cfRule>
    <cfRule type="cellIs" dxfId="235" priority="142" operator="between">
      <formula>1.1</formula>
      <formula>2.82</formula>
    </cfRule>
    <cfRule type="cellIs" dxfId="234" priority="143" operator="greaterThan">
      <formula>2.83</formula>
    </cfRule>
  </conditionalFormatting>
  <conditionalFormatting sqref="M79:X79">
    <cfRule type="cellIs" dxfId="233" priority="139" operator="lessThan">
      <formula>0</formula>
    </cfRule>
    <cfRule type="cellIs" dxfId="232" priority="140" operator="greaterThan">
      <formula>0</formula>
    </cfRule>
  </conditionalFormatting>
  <conditionalFormatting sqref="M81:X81">
    <cfRule type="cellIs" dxfId="229" priority="178" operator="greaterThanOrEqual">
      <formula>0.9</formula>
    </cfRule>
    <cfRule type="cellIs" dxfId="231" priority="179" operator="between">
      <formula>0.7</formula>
      <formula>0.89</formula>
    </cfRule>
    <cfRule type="cellIs" dxfId="230" priority="180" operator="greaterThanOrEqual">
      <formula>0.69</formula>
    </cfRule>
  </conditionalFormatting>
  <conditionalFormatting sqref="M83:X83">
    <cfRule type="cellIs" dxfId="227" priority="34" operator="lessThanOrEqual">
      <formula>0.49</formula>
    </cfRule>
    <cfRule type="cellIs" dxfId="228" priority="35" operator="between">
      <formula>0.5</formula>
      <formula>0.69</formula>
    </cfRule>
    <cfRule type="cellIs" dxfId="226" priority="36" operator="greaterThanOrEqual">
      <formula>0.7</formula>
    </cfRule>
  </conditionalFormatting>
  <conditionalFormatting sqref="M84:X84">
    <cfRule type="cellIs" dxfId="225" priority="31" operator="lessThanOrEqual">
      <formula>0.59</formula>
    </cfRule>
    <cfRule type="cellIs" dxfId="224" priority="32" operator="between">
      <formula>0.6</formula>
      <formula>0.79</formula>
    </cfRule>
    <cfRule type="cellIs" dxfId="223" priority="33" operator="greaterThanOrEqual">
      <formula>0.8</formula>
    </cfRule>
  </conditionalFormatting>
  <conditionalFormatting sqref="M85:X85">
    <cfRule type="cellIs" dxfId="222" priority="28" operator="lessThanOrEqual">
      <formula>0.29</formula>
    </cfRule>
    <cfRule type="cellIs" dxfId="221" priority="29" operator="between">
      <formula>0.3</formula>
      <formula>0.59</formula>
    </cfRule>
    <cfRule type="cellIs" dxfId="220" priority="30" operator="greaterThanOrEqual">
      <formula>0.6</formula>
    </cfRule>
  </conditionalFormatting>
  <conditionalFormatting sqref="M88:X88 M89:M92">
    <cfRule type="cellIs" dxfId="217" priority="338" operator="greaterThanOrEqual">
      <formula>6</formula>
    </cfRule>
    <cfRule type="cellIs" dxfId="218" priority="339" operator="between">
      <formula>3</formula>
      <formula>6</formula>
    </cfRule>
    <cfRule type="cellIs" dxfId="219" priority="340" operator="greaterThanOrEqual">
      <formula>3</formula>
    </cfRule>
  </conditionalFormatting>
  <conditionalFormatting sqref="M93:X93">
    <cfRule type="cellIs" dxfId="214" priority="200" operator="greaterThan">
      <formula>"4.0"</formula>
    </cfRule>
    <cfRule type="cellIs" dxfId="215" priority="201" operator="between">
      <formula>"2.1"</formula>
      <formula>"4.0"</formula>
    </cfRule>
    <cfRule type="cellIs" dxfId="216" priority="202" operator="lessThanOrEqual">
      <formula>"2.0"</formula>
    </cfRule>
  </conditionalFormatting>
  <conditionalFormatting sqref="M95:X95">
    <cfRule type="cellIs" dxfId="212" priority="194" operator="greaterThanOrEqual">
      <formula>0.25</formula>
    </cfRule>
    <cfRule type="cellIs" dxfId="213" priority="195" operator="between">
      <formula>"20.1%"</formula>
      <formula>"24.9%"</formula>
    </cfRule>
    <cfRule type="cellIs" dxfId="211" priority="196" operator="lessThanOrEqual">
      <formula>0.2</formula>
    </cfRule>
  </conditionalFormatting>
  <conditionalFormatting sqref="M100:X100">
    <cfRule type="cellIs" dxfId="210" priority="285" operator="lessThan">
      <formula>0.49</formula>
    </cfRule>
    <cfRule type="cellIs" dxfId="208" priority="286" operator="between">
      <formula>0.99</formula>
      <formula>0.5</formula>
    </cfRule>
    <cfRule type="cellIs" dxfId="209" priority="287" operator="greaterThanOrEqual">
      <formula>1</formula>
    </cfRule>
  </conditionalFormatting>
  <conditionalFormatting sqref="M104:X104 M105">
    <cfRule type="cellIs" dxfId="207" priority="260" operator="lessThan">
      <formula>64%</formula>
    </cfRule>
    <cfRule type="cellIs" dxfId="206" priority="261" operator="between">
      <formula>65%</formula>
      <formula>79%</formula>
    </cfRule>
    <cfRule type="cellIs" dxfId="205" priority="262" operator="greaterThanOrEqual">
      <formula>80%</formula>
    </cfRule>
  </conditionalFormatting>
  <conditionalFormatting sqref="N65">
    <cfRule type="cellIs" dxfId="204" priority="135" operator="lessThanOrEqual">
      <formula>0.03</formula>
    </cfRule>
    <cfRule type="cellIs" dxfId="203" priority="136" operator="between">
      <formula>0.031</formula>
      <formula>0.049</formula>
    </cfRule>
  </conditionalFormatting>
  <conditionalFormatting sqref="P65">
    <cfRule type="cellIs" dxfId="201" priority="133" operator="lessThanOrEqual">
      <formula>0.03</formula>
    </cfRule>
    <cfRule type="cellIs" dxfId="202" priority="134" operator="between">
      <formula>0.031</formula>
      <formula>0.049</formula>
    </cfRule>
  </conditionalFormatting>
  <conditionalFormatting sqref="Q44:S44">
    <cfRule type="cellIs" dxfId="200" priority="301" operator="lessThanOrEqual">
      <formula>0.69</formula>
    </cfRule>
    <cfRule type="cellIs" dxfId="198" priority="302" operator="between">
      <formula>0.89</formula>
      <formula>0.7</formula>
    </cfRule>
    <cfRule type="cellIs" dxfId="199" priority="303" operator="greaterThanOrEqual">
      <formula>0.9</formula>
    </cfRule>
  </conditionalFormatting>
  <conditionalFormatting sqref="R65">
    <cfRule type="cellIs" dxfId="196" priority="131" operator="lessThanOrEqual">
      <formula>0.03</formula>
    </cfRule>
    <cfRule type="cellIs" dxfId="197" priority="132" operator="between">
      <formula>0.031</formula>
      <formula>0.049</formula>
    </cfRule>
  </conditionalFormatting>
  <conditionalFormatting sqref="R66">
    <cfRule type="cellIs" dxfId="193" priority="59" operator="lessThanOrEqual">
      <formula>0.01</formula>
    </cfRule>
    <cfRule type="cellIs" dxfId="194" priority="60" operator="equal">
      <formula>0.02</formula>
    </cfRule>
    <cfRule type="cellIs" dxfId="195" priority="61" operator="greaterThanOrEqual">
      <formula>0.03</formula>
    </cfRule>
  </conditionalFormatting>
  <conditionalFormatting sqref="S45">
    <cfRule type="cellIs" priority="288" operator="greaterThanOrEqual">
      <formula>0.9</formula>
    </cfRule>
    <cfRule type="cellIs" priority="289" operator="between">
      <formula>0.7</formula>
      <formula>0.89</formula>
    </cfRule>
    <cfRule type="cellIs" priority="290" operator="lessThanOrEqual">
      <formula>0.69</formula>
    </cfRule>
  </conditionalFormatting>
  <conditionalFormatting sqref="S73">
    <cfRule type="cellIs" dxfId="191" priority="152" operator="greaterThan">
      <formula>0</formula>
    </cfRule>
    <cfRule type="cellIs" dxfId="192" priority="161" operator="lessThan">
      <formula>0</formula>
    </cfRule>
  </conditionalFormatting>
  <conditionalFormatting sqref="S74">
    <cfRule type="cellIs" dxfId="190" priority="158" operator="greaterThan">
      <formula>4</formula>
    </cfRule>
  </conditionalFormatting>
  <conditionalFormatting sqref="S75">
    <cfRule type="cellIs" dxfId="189" priority="150" operator="greaterThan">
      <formula>0</formula>
    </cfRule>
    <cfRule type="cellIs" dxfId="188" priority="151" operator="lessThan">
      <formula>0</formula>
    </cfRule>
  </conditionalFormatting>
  <conditionalFormatting sqref="S102 V102">
    <cfRule type="cellIs" dxfId="185" priority="269" operator="lessThan">
      <formula>0.49</formula>
    </cfRule>
    <cfRule type="cellIs" dxfId="187" priority="270" operator="between">
      <formula>0.99</formula>
      <formula>0.5</formula>
    </cfRule>
    <cfRule type="cellIs" dxfId="186" priority="271" operator="greaterThanOrEqual">
      <formula>1</formula>
    </cfRule>
  </conditionalFormatting>
  <conditionalFormatting sqref="S103">
    <cfRule type="cellIs" priority="16" operator="greaterThanOrEqual">
      <formula>0.9</formula>
    </cfRule>
    <cfRule type="cellIs" priority="17" operator="between">
      <formula>0.7</formula>
      <formula>0.89</formula>
    </cfRule>
    <cfRule type="cellIs" priority="18" operator="lessThanOrEqual">
      <formula>0.69</formula>
    </cfRule>
  </conditionalFormatting>
  <conditionalFormatting sqref="S61:V62">
    <cfRule type="cellIs" dxfId="183" priority="57" operator="lessThanOrEqual">
      <formula>0.59</formula>
    </cfRule>
    <cfRule type="cellIs" dxfId="184" priority="58" operator="between">
      <formula>0.6</formula>
      <formula>0.74</formula>
    </cfRule>
  </conditionalFormatting>
  <conditionalFormatting sqref="S37:X37">
    <cfRule type="cellIs" dxfId="182" priority="316" operator="between">
      <formula>0.71</formula>
      <formula>1.39</formula>
    </cfRule>
  </conditionalFormatting>
  <conditionalFormatting sqref="S38:X38">
    <cfRule type="cellIs" dxfId="181" priority="297" operator="lessThan">
      <formula>0.6</formula>
    </cfRule>
    <cfRule type="cellIs" dxfId="180" priority="298" operator="between">
      <formula>0.8</formula>
      <formula>0.6</formula>
    </cfRule>
  </conditionalFormatting>
  <conditionalFormatting sqref="S63:X63">
    <cfRule type="cellIs" dxfId="178" priority="55" operator="lessThanOrEqual">
      <formula>0.59</formula>
    </cfRule>
    <cfRule type="cellIs" dxfId="179" priority="56" operator="between">
      <formula>0.6</formula>
      <formula>0.74</formula>
    </cfRule>
  </conditionalFormatting>
  <conditionalFormatting sqref="T65">
    <cfRule type="cellIs" dxfId="176" priority="129" operator="lessThanOrEqual">
      <formula>0.03</formula>
    </cfRule>
    <cfRule type="cellIs" dxfId="177" priority="130" operator="between">
      <formula>0.031</formula>
      <formula>0.049</formula>
    </cfRule>
  </conditionalFormatting>
  <conditionalFormatting sqref="T44:U45">
    <cfRule type="cellIs" dxfId="173" priority="318" operator="lessThanOrEqual">
      <formula>0.69</formula>
    </cfRule>
    <cfRule type="cellIs" dxfId="175" priority="319" operator="between">
      <formula>0.89</formula>
      <formula>0.7</formula>
    </cfRule>
    <cfRule type="cellIs" dxfId="174" priority="320" operator="greaterThanOrEqual">
      <formula>0.9</formula>
    </cfRule>
  </conditionalFormatting>
  <conditionalFormatting sqref="T103:U103">
    <cfRule type="cellIs" dxfId="170" priority="22" operator="lessThanOrEqual">
      <formula>0.69</formula>
    </cfRule>
    <cfRule type="cellIs" dxfId="171" priority="23" operator="between">
      <formula>0.89</formula>
      <formula>0.7</formula>
    </cfRule>
    <cfRule type="cellIs" dxfId="172" priority="24" operator="greaterThanOrEqual">
      <formula>0.9</formula>
    </cfRule>
  </conditionalFormatting>
  <conditionalFormatting sqref="T64:W64">
    <cfRule type="cellIs" dxfId="168" priority="63" operator="between">
      <formula>0.05</formula>
      <formula>0.079</formula>
    </cfRule>
    <cfRule type="cellIs" dxfId="169" priority="64" operator="greaterThanOrEqual">
      <formula>0.08</formula>
    </cfRule>
  </conditionalFormatting>
  <conditionalFormatting sqref="T97:X97">
    <cfRule type="cellIs" dxfId="167" priority="317" operator="greaterThanOrEqual">
      <formula>0.1</formula>
    </cfRule>
  </conditionalFormatting>
  <conditionalFormatting sqref="V65">
    <cfRule type="cellIs" dxfId="165" priority="127" operator="lessThanOrEqual">
      <formula>0.03</formula>
    </cfRule>
    <cfRule type="cellIs" dxfId="166" priority="128" operator="between">
      <formula>0.031</formula>
      <formula>0.049</formula>
    </cfRule>
  </conditionalFormatting>
  <conditionalFormatting sqref="V66:W66">
    <cfRule type="cellIs" dxfId="164" priority="367" operator="equal">
      <formula>0.02</formula>
    </cfRule>
  </conditionalFormatting>
  <conditionalFormatting sqref="V44:X44">
    <cfRule type="cellIs" dxfId="161" priority="294" operator="lessThanOrEqual">
      <formula>0.69</formula>
    </cfRule>
    <cfRule type="cellIs" dxfId="163" priority="295" operator="between">
      <formula>0.89</formula>
      <formula>0.7</formula>
    </cfRule>
    <cfRule type="cellIs" dxfId="162" priority="296" operator="greaterThanOrEqual">
      <formula>0.9</formula>
    </cfRule>
  </conditionalFormatting>
  <conditionalFormatting sqref="V45:X45">
    <cfRule type="cellIs" priority="291" operator="greaterThanOrEqual">
      <formula>0.9</formula>
    </cfRule>
    <cfRule type="cellIs" priority="292" operator="between">
      <formula>0.7</formula>
      <formula>0.89</formula>
    </cfRule>
    <cfRule type="cellIs" priority="293" operator="lessThanOrEqual">
      <formula>0.69</formula>
    </cfRule>
  </conditionalFormatting>
  <conditionalFormatting sqref="V66:X66">
    <cfRule type="cellIs" dxfId="160" priority="46" operator="lessThanOrEqual">
      <formula>0.01</formula>
    </cfRule>
    <cfRule type="cellIs" dxfId="159" priority="48" operator="greaterThanOrEqual">
      <formula>0.03</formula>
    </cfRule>
  </conditionalFormatting>
  <conditionalFormatting sqref="V103:X103">
    <cfRule type="cellIs" priority="19" operator="greaterThanOrEqual">
      <formula>0.9</formula>
    </cfRule>
    <cfRule type="cellIs" priority="20" operator="between">
      <formula>0.7</formula>
      <formula>0.89</formula>
    </cfRule>
    <cfRule type="cellIs" priority="21" operator="lessThanOrEqual">
      <formula>0.69</formula>
    </cfRule>
  </conditionalFormatting>
  <conditionalFormatting sqref="X65">
    <cfRule type="cellIs" dxfId="157" priority="125" operator="lessThanOrEqual">
      <formula>0.03</formula>
    </cfRule>
    <cfRule type="cellIs" dxfId="158" priority="126" operator="between">
      <formula>0.031</formula>
      <formula>0.049</formula>
    </cfRule>
  </conditionalFormatting>
  <conditionalFormatting sqref="X66">
    <cfRule type="cellIs" dxfId="156" priority="47" operator="equal">
      <formula>0.02</formula>
    </cfRule>
  </conditionalFormatting>
  <conditionalFormatting sqref="Y8">
    <cfRule type="cellIs" dxfId="155" priority="103" operator="lessThan">
      <formula>18</formula>
    </cfRule>
    <cfRule type="cellIs" dxfId="154" priority="104" operator="between">
      <formula>18</formula>
      <formula>22.9</formula>
    </cfRule>
    <cfRule type="cellIs" dxfId="153" priority="105" operator="greaterThanOrEqual">
      <formula>23</formula>
    </cfRule>
  </conditionalFormatting>
  <conditionalFormatting sqref="Y9">
    <cfRule type="cellIs" dxfId="151" priority="119" operator="greaterThan">
      <formula>0.5</formula>
    </cfRule>
    <cfRule type="cellIs" dxfId="150" priority="120" operator="between">
      <formula>0.2</formula>
      <formula>0.5</formula>
    </cfRule>
    <cfRule type="cellIs" dxfId="152" priority="121" operator="lessThan">
      <formula>0.2</formula>
    </cfRule>
  </conditionalFormatting>
  <conditionalFormatting sqref="Y10">
    <cfRule type="cellIs" dxfId="147" priority="112" operator="greaterThan">
      <formula>0.96</formula>
    </cfRule>
    <cfRule type="cellIs" dxfId="149" priority="113" operator="between">
      <formula>0.48</formula>
      <formula>0.96</formula>
    </cfRule>
    <cfRule type="cellIs" dxfId="148" priority="114" operator="lessThan">
      <formula>0.48</formula>
    </cfRule>
  </conditionalFormatting>
  <conditionalFormatting sqref="Y11">
    <cfRule type="cellIs" dxfId="146" priority="106" operator="lessThan">
      <formula>0.4</formula>
    </cfRule>
    <cfRule type="cellIs" dxfId="144" priority="107" operator="equal">
      <formula>0.4</formula>
    </cfRule>
    <cfRule type="cellIs" dxfId="145" priority="108" operator="greaterThan">
      <formula>0.4</formula>
    </cfRule>
  </conditionalFormatting>
  <conditionalFormatting sqref="Y12">
    <cfRule type="cellIs" dxfId="141" priority="43" operator="lessThan">
      <formula>0.59</formula>
    </cfRule>
    <cfRule type="cellIs" dxfId="142" priority="44" operator="between">
      <formula>0.59</formula>
      <formula>0.79</formula>
    </cfRule>
    <cfRule type="cellIs" dxfId="143" priority="45" operator="greaterThanOrEqual">
      <formula>0.8</formula>
    </cfRule>
  </conditionalFormatting>
  <conditionalFormatting sqref="Y13">
    <cfRule type="cellIs" dxfId="140" priority="409" operator="lessThan">
      <formula>0.9</formula>
    </cfRule>
    <cfRule type="cellIs" dxfId="139" priority="410" operator="between">
      <formula>0.9</formula>
      <formula>0.93</formula>
    </cfRule>
    <cfRule type="cellIs" dxfId="138" priority="411" operator="greaterThan">
      <formula>0.93</formula>
    </cfRule>
  </conditionalFormatting>
  <conditionalFormatting sqref="Y14">
    <cfRule type="cellIs" dxfId="137" priority="328" operator="greaterThan">
      <formula>0.35</formula>
    </cfRule>
    <cfRule type="cellIs" dxfId="136" priority="329" operator="between">
      <formula>0.051</formula>
      <formula>0.35</formula>
    </cfRule>
    <cfRule type="cellIs" dxfId="135" priority="407" operator="lessThanOrEqual">
      <formula>0.05</formula>
    </cfRule>
  </conditionalFormatting>
  <conditionalFormatting sqref="Y15">
    <cfRule type="cellIs" dxfId="134" priority="309" operator="between">
      <formula>10</formula>
      <formula>12</formula>
    </cfRule>
    <cfRule type="cellIs" dxfId="133" priority="310" operator="greaterThan">
      <formula>12</formula>
    </cfRule>
  </conditionalFormatting>
  <conditionalFormatting sqref="Y15:Y16">
    <cfRule type="cellIs" dxfId="132" priority="304" operator="lessThan">
      <formula>10</formula>
    </cfRule>
  </conditionalFormatting>
  <conditionalFormatting sqref="Y16:Y18">
    <cfRule type="cellIs" dxfId="130" priority="403" operator="between">
      <formula>10</formula>
      <formula>30</formula>
    </cfRule>
    <cfRule type="cellIs" dxfId="131" priority="405" operator="between">
      <formula>30</formula>
      <formula>100</formula>
    </cfRule>
  </conditionalFormatting>
  <conditionalFormatting sqref="Y17">
    <cfRule type="cellIs" dxfId="129" priority="307" operator="greaterThan">
      <formula>10</formula>
    </cfRule>
  </conditionalFormatting>
  <conditionalFormatting sqref="Y18">
    <cfRule type="cellIs" dxfId="128" priority="305" operator="greaterThan">
      <formula>0.9</formula>
    </cfRule>
  </conditionalFormatting>
  <conditionalFormatting sqref="Y19">
    <cfRule type="cellIs" dxfId="125" priority="83" operator="lessThan">
      <formula>0.9</formula>
    </cfRule>
    <cfRule type="cellIs" dxfId="126" priority="84" operator="between">
      <formula>0.9</formula>
      <formula>0.93</formula>
    </cfRule>
    <cfRule type="cellIs" dxfId="127" priority="85" operator="greaterThan">
      <formula>0.93</formula>
    </cfRule>
  </conditionalFormatting>
  <conditionalFormatting sqref="Y20">
    <cfRule type="cellIs" dxfId="124" priority="187" operator="greaterThan">
      <formula>0.45</formula>
    </cfRule>
  </conditionalFormatting>
  <conditionalFormatting sqref="Y21">
    <cfRule type="cellIs" priority="402" operator="lessThanOrEqual">
      <formula>90</formula>
    </cfRule>
  </conditionalFormatting>
  <conditionalFormatting sqref="Y21:Y24">
    <cfRule type="cellIs" dxfId="123" priority="400" operator="greaterThanOrEqual">
      <formula>91</formula>
    </cfRule>
    <cfRule type="cellIs" dxfId="122" priority="401" operator="lessThanOrEqual">
      <formula>90</formula>
    </cfRule>
  </conditionalFormatting>
  <conditionalFormatting sqref="Y25 Y27">
    <cfRule type="cellIs" dxfId="121" priority="395" operator="lessThanOrEqual">
      <formula>0.49</formula>
    </cfRule>
  </conditionalFormatting>
  <conditionalFormatting sqref="Y25">
    <cfRule type="cellIs" dxfId="120" priority="398" operator="between">
      <formula>0.5</formula>
      <formula>0.59</formula>
    </cfRule>
    <cfRule type="cellIs" dxfId="119" priority="399" operator="greaterThanOrEqual">
      <formula>0.6</formula>
    </cfRule>
  </conditionalFormatting>
  <conditionalFormatting sqref="Y26">
    <cfRule type="cellIs" dxfId="116" priority="80" operator="lessThan">
      <formula>0.9</formula>
    </cfRule>
    <cfRule type="cellIs" dxfId="117" priority="81" operator="between">
      <formula>0.9</formula>
      <formula>0.93</formula>
    </cfRule>
    <cfRule type="cellIs" dxfId="118" priority="82" operator="greaterThan">
      <formula>0.93</formula>
    </cfRule>
  </conditionalFormatting>
  <conditionalFormatting sqref="Y27">
    <cfRule type="cellIs" dxfId="114" priority="396" operator="between">
      <formula>0.69</formula>
      <formula>0.5</formula>
    </cfRule>
    <cfRule type="cellIs" dxfId="115" priority="397" operator="greaterThanOrEqual">
      <formula>0.7</formula>
    </cfRule>
  </conditionalFormatting>
  <conditionalFormatting sqref="Y28:Y29">
    <cfRule type="cellIs" dxfId="111" priority="77" operator="lessThan">
      <formula>0.75</formula>
    </cfRule>
    <cfRule type="cellIs" dxfId="112" priority="78" operator="between">
      <formula>0.75</formula>
      <formula>0.8</formula>
    </cfRule>
    <cfRule type="cellIs" dxfId="113" priority="79" operator="greaterThan">
      <formula>80%</formula>
    </cfRule>
  </conditionalFormatting>
  <conditionalFormatting sqref="Y31">
    <cfRule type="cellIs" dxfId="110" priority="74" operator="lessThan">
      <formula>0.9</formula>
    </cfRule>
    <cfRule type="cellIs" dxfId="108" priority="75" operator="between">
      <formula>0.9</formula>
      <formula>0.93</formula>
    </cfRule>
    <cfRule type="cellIs" dxfId="109" priority="76" operator="greaterThan">
      <formula>0.93</formula>
    </cfRule>
  </conditionalFormatting>
  <conditionalFormatting sqref="Y32:Y36">
    <cfRule type="cellIs" dxfId="107" priority="387" operator="lessThanOrEqual">
      <formula>0.7</formula>
    </cfRule>
    <cfRule type="cellIs" dxfId="106" priority="388" operator="between">
      <formula>0.7</formula>
      <formula>0.89</formula>
    </cfRule>
    <cfRule type="cellIs" dxfId="105" priority="389" operator="greaterThan">
      <formula>0.9</formula>
    </cfRule>
  </conditionalFormatting>
  <conditionalFormatting sqref="Y37">
    <cfRule type="cellIs" dxfId="103" priority="313" operator="greaterThanOrEqual">
      <formula>0.014</formula>
    </cfRule>
    <cfRule type="cellIs" dxfId="102" priority="314" operator="between">
      <formula>0.008</formula>
      <formula>0.013</formula>
    </cfRule>
    <cfRule type="cellIs" dxfId="104" priority="315" operator="lessThanOrEqual">
      <formula>0.007</formula>
    </cfRule>
  </conditionalFormatting>
  <conditionalFormatting sqref="Y39">
    <cfRule type="cellIs" dxfId="101" priority="172" operator="lessThanOrEqual">
      <formula>0.009</formula>
    </cfRule>
    <cfRule type="cellIs" dxfId="100" priority="173" operator="between">
      <formula>0.01</formula>
      <formula>0.015</formula>
    </cfRule>
    <cfRule type="cellIs" dxfId="99" priority="174" operator="greaterThanOrEqual">
      <formula>0.016</formula>
    </cfRule>
  </conditionalFormatting>
  <conditionalFormatting sqref="Y40">
    <cfRule type="cellIs" dxfId="97" priority="311" operator="lessThan">
      <formula>0.99</formula>
    </cfRule>
    <cfRule type="cellIs" dxfId="98" priority="312" operator="equal">
      <formula>1</formula>
    </cfRule>
  </conditionalFormatting>
  <conditionalFormatting sqref="Y41:Y43">
    <cfRule type="cellIs" dxfId="96" priority="71" operator="lessThan">
      <formula>0.5</formula>
    </cfRule>
    <cfRule type="cellIs" dxfId="95" priority="72" operator="between">
      <formula>0.59</formula>
      <formula>0.5</formula>
    </cfRule>
    <cfRule type="cellIs" dxfId="94" priority="73" operator="greaterThan">
      <formula>0.6</formula>
    </cfRule>
  </conditionalFormatting>
  <conditionalFormatting sqref="Y44:Y45">
    <cfRule type="cellIs" dxfId="92" priority="377" operator="lessThanOrEqual">
      <formula>0.59</formula>
    </cfRule>
    <cfRule type="cellIs" dxfId="91" priority="378" operator="between">
      <formula>0.89</formula>
      <formula>0.7</formula>
    </cfRule>
    <cfRule type="cellIs" dxfId="93" priority="379" operator="greaterThanOrEqual">
      <formula>0.9</formula>
    </cfRule>
  </conditionalFormatting>
  <conditionalFormatting sqref="Y46">
    <cfRule type="cellIs" dxfId="88" priority="68" operator="lessThan">
      <formula>0.9</formula>
    </cfRule>
    <cfRule type="cellIs" dxfId="90" priority="69" operator="between">
      <formula>0.9</formula>
      <formula>0.93</formula>
    </cfRule>
    <cfRule type="cellIs" dxfId="89" priority="70" operator="greaterThan">
      <formula>0.93</formula>
    </cfRule>
  </conditionalFormatting>
  <conditionalFormatting sqref="Y47">
    <cfRule type="cellIs" dxfId="85" priority="374" operator="lessThan">
      <formula>0.6</formula>
    </cfRule>
    <cfRule type="cellIs" dxfId="86" priority="375" operator="between">
      <formula>0.61</formula>
      <formula>0.85</formula>
    </cfRule>
    <cfRule type="cellIs" dxfId="87" priority="376" operator="greaterThan">
      <formula>0.85</formula>
    </cfRule>
  </conditionalFormatting>
  <conditionalFormatting sqref="Y48:Y50">
    <cfRule type="cellIs" dxfId="84" priority="66" operator="between">
      <formula>0.4</formula>
      <formula>0.59</formula>
    </cfRule>
    <cfRule type="cellIs" dxfId="83" priority="67" operator="greaterThan">
      <formula>60%</formula>
    </cfRule>
  </conditionalFormatting>
  <conditionalFormatting sqref="Y48:Y51">
    <cfRule type="cellIs" dxfId="82" priority="65" operator="lessThan">
      <formula>0.4</formula>
    </cfRule>
  </conditionalFormatting>
  <conditionalFormatting sqref="Y51">
    <cfRule type="cellIs" dxfId="81" priority="86" operator="between">
      <formula>0.4</formula>
      <formula>0.59</formula>
    </cfRule>
    <cfRule type="cellIs" dxfId="80" priority="87" operator="greaterThan">
      <formula>0.6</formula>
    </cfRule>
  </conditionalFormatting>
  <conditionalFormatting sqref="Y52">
    <cfRule type="cellIs" dxfId="77" priority="97" operator="greaterThan">
      <formula>0.03</formula>
    </cfRule>
    <cfRule type="cellIs" dxfId="78" priority="98" operator="between">
      <formula>0.29</formula>
      <formula>0.03</formula>
    </cfRule>
    <cfRule type="cellIs" dxfId="79" priority="99" operator="lessThan">
      <formula>0.029</formula>
    </cfRule>
  </conditionalFormatting>
  <conditionalFormatting sqref="Y53">
    <cfRule type="cellIs" dxfId="76" priority="91" operator="greaterThan">
      <formula>80</formula>
    </cfRule>
    <cfRule type="cellIs" dxfId="75" priority="92" operator="between">
      <formula>70</formula>
      <formula>80</formula>
    </cfRule>
    <cfRule type="cellIs" dxfId="74" priority="93" operator="lessThan">
      <formula>70</formula>
    </cfRule>
  </conditionalFormatting>
  <conditionalFormatting sqref="Y57">
    <cfRule type="cellIs" dxfId="72" priority="1" operator="lessThan">
      <formula>0.025</formula>
    </cfRule>
    <cfRule type="cellIs" dxfId="73" priority="2" operator="between">
      <formula>0.025</formula>
      <formula>0.039</formula>
    </cfRule>
    <cfRule type="cellIs" dxfId="71" priority="3" operator="between">
      <formula>0.04</formula>
      <formula>0.05</formula>
    </cfRule>
  </conditionalFormatting>
  <conditionalFormatting sqref="Y61:Y63">
    <cfRule type="cellIs" dxfId="68" priority="371" operator="lessThanOrEqual">
      <formula>0.59</formula>
    </cfRule>
    <cfRule type="cellIs" dxfId="69" priority="372" operator="between">
      <formula>0.74</formula>
      <formula>0.6</formula>
    </cfRule>
    <cfRule type="cellIs" dxfId="70" priority="373" operator="greaterThan">
      <formula>0.75</formula>
    </cfRule>
  </conditionalFormatting>
  <conditionalFormatting sqref="Y64:Y65">
    <cfRule type="cellIs" dxfId="65" priority="368" operator="lessThanOrEqual">
      <formula>0.03</formula>
    </cfRule>
    <cfRule type="cellIs" dxfId="66" priority="369" operator="equal">
      <formula>0.04</formula>
    </cfRule>
    <cfRule type="cellIs" dxfId="67" priority="370" operator="greaterThanOrEqual">
      <formula>0.05</formula>
    </cfRule>
  </conditionalFormatting>
  <conditionalFormatting sqref="Y66">
    <cfRule type="cellIs" dxfId="62" priority="364" operator="lessThanOrEqual">
      <formula>0.01</formula>
    </cfRule>
    <cfRule type="cellIs" dxfId="64" priority="365" operator="equal">
      <formula>0.02</formula>
    </cfRule>
    <cfRule type="cellIs" dxfId="63" priority="366" operator="greaterThanOrEqual">
      <formula>0.03</formula>
    </cfRule>
  </conditionalFormatting>
  <conditionalFormatting sqref="Y67">
    <cfRule type="cellIs" dxfId="60" priority="361" operator="lessThan">
      <formula>0.12</formula>
    </cfRule>
    <cfRule type="cellIs" dxfId="61" priority="362" operator="between">
      <formula>0.12</formula>
      <formula>0.19</formula>
    </cfRule>
    <cfRule type="cellIs" dxfId="59" priority="363" operator="greaterThanOrEqual">
      <formula>0.2</formula>
    </cfRule>
  </conditionalFormatting>
  <conditionalFormatting sqref="Y68">
    <cfRule type="cellIs" dxfId="56" priority="358" operator="lessThan">
      <formula>0.4</formula>
    </cfRule>
    <cfRule type="cellIs" dxfId="57" priority="359" operator="between">
      <formula>0.4</formula>
      <formula>0.8</formula>
    </cfRule>
    <cfRule type="cellIs" dxfId="58" priority="360" operator="greaterThanOrEqual">
      <formula>0.8</formula>
    </cfRule>
  </conditionalFormatting>
  <conditionalFormatting sqref="Y69">
    <cfRule type="cellIs" dxfId="53" priority="352" operator="lessThanOrEqual">
      <formula>0.39</formula>
    </cfRule>
    <cfRule type="cellIs" dxfId="55" priority="353" operator="between">
      <formula>0.59</formula>
      <formula>0.4</formula>
    </cfRule>
    <cfRule type="cellIs" dxfId="54" priority="354" operator="greaterThanOrEqual">
      <formula>0.6</formula>
    </cfRule>
  </conditionalFormatting>
  <conditionalFormatting sqref="Y70">
    <cfRule type="cellIs" dxfId="52" priority="350" operator="between">
      <formula>1.1</formula>
      <formula>1.2</formula>
    </cfRule>
    <cfRule type="cellIs" dxfId="51" priority="351" operator="between">
      <formula>1.3</formula>
      <formula>1.5</formula>
    </cfRule>
  </conditionalFormatting>
  <conditionalFormatting sqref="Y70:Y71">
    <cfRule type="cellIs" dxfId="50" priority="170" operator="lessThan">
      <formula>1.1</formula>
    </cfRule>
  </conditionalFormatting>
  <conditionalFormatting sqref="Y71">
    <cfRule type="cellIs" dxfId="48" priority="168" operator="between">
      <formula>1.3</formula>
      <formula>2</formula>
    </cfRule>
    <cfRule type="cellIs" dxfId="49" priority="169" operator="between">
      <formula>1.2</formula>
      <formula>1.3</formula>
    </cfRule>
  </conditionalFormatting>
  <conditionalFormatting sqref="Y72">
    <cfRule type="cellIs" dxfId="47" priority="162" operator="between">
      <formula>1.3</formula>
      <formula>1.7</formula>
    </cfRule>
    <cfRule type="cellIs" dxfId="46" priority="163" operator="between">
      <formula>0.8</formula>
      <formula>1.1</formula>
    </cfRule>
    <cfRule type="cellIs" dxfId="45" priority="164" operator="greaterThan">
      <formula>1.2</formula>
    </cfRule>
  </conditionalFormatting>
  <conditionalFormatting sqref="Y73">
    <cfRule type="cellIs" dxfId="43" priority="159" operator="lessThan">
      <formula>0</formula>
    </cfRule>
    <cfRule type="cellIs" dxfId="44" priority="160" operator="greaterThan">
      <formula>0</formula>
    </cfRule>
  </conditionalFormatting>
  <conditionalFormatting sqref="Y74">
    <cfRule type="cellIs" dxfId="42" priority="156" operator="greaterThan">
      <formula>4</formula>
    </cfRule>
    <cfRule type="cellIs" dxfId="41" priority="157" operator="between">
      <formula>0</formula>
      <formula>4</formula>
    </cfRule>
  </conditionalFormatting>
  <conditionalFormatting sqref="Y75:Y76">
    <cfRule type="cellIs" dxfId="39" priority="146" operator="lessThan">
      <formula>0</formula>
    </cfRule>
    <cfRule type="cellIs" dxfId="40" priority="147" operator="greaterThan">
      <formula>0</formula>
    </cfRule>
  </conditionalFormatting>
  <conditionalFormatting sqref="Y79">
    <cfRule type="cellIs" dxfId="38" priority="137" operator="lessThan">
      <formula>0</formula>
    </cfRule>
    <cfRule type="cellIs" dxfId="37" priority="138" operator="greaterThan">
      <formula>0</formula>
    </cfRule>
  </conditionalFormatting>
  <conditionalFormatting sqref="Y81:Y82">
    <cfRule type="cellIs" dxfId="36" priority="347" operator="lessThanOrEqual">
      <formula>0.3</formula>
    </cfRule>
    <cfRule type="cellIs" dxfId="35" priority="348" operator="between">
      <formula>0.49</formula>
      <formula>0.3</formula>
    </cfRule>
    <cfRule type="cellIs" dxfId="34" priority="349" operator="greaterThanOrEqual">
      <formula>0.5</formula>
    </cfRule>
  </conditionalFormatting>
  <conditionalFormatting sqref="Y84">
    <cfRule type="cellIs" dxfId="32" priority="206" operator="lessThanOrEqual">
      <formula>0.59</formula>
    </cfRule>
    <cfRule type="cellIs" dxfId="33" priority="207" operator="between">
      <formula>0.6</formula>
      <formula>0.79</formula>
    </cfRule>
    <cfRule type="cellIs" dxfId="31" priority="208" operator="greaterThanOrEqual">
      <formula>0.8</formula>
    </cfRule>
  </conditionalFormatting>
  <conditionalFormatting sqref="Y85:Y86">
    <cfRule type="cellIs" dxfId="30" priority="209" operator="greaterThan">
      <formula>0.5</formula>
    </cfRule>
    <cfRule type="cellIs" dxfId="29" priority="210" operator="between">
      <formula>0.11</formula>
      <formula>0.5</formula>
    </cfRule>
    <cfRule type="cellIs" dxfId="28" priority="211" operator="lessThanOrEqual">
      <formula>0.1</formula>
    </cfRule>
  </conditionalFormatting>
  <conditionalFormatting sqref="Y87">
    <cfRule type="cellIs" dxfId="26" priority="341" operator="greaterThan">
      <formula>0.6</formula>
    </cfRule>
    <cfRule type="cellIs" dxfId="25" priority="342" operator="between">
      <formula>0.51</formula>
      <formula>0.6</formula>
    </cfRule>
    <cfRule type="cellIs" dxfId="27" priority="343" operator="lessThanOrEqual">
      <formula>0.5</formula>
    </cfRule>
  </conditionalFormatting>
  <conditionalFormatting sqref="Y88:Y92">
    <cfRule type="cellIs" dxfId="22" priority="335" operator="greaterThanOrEqual">
      <formula>6</formula>
    </cfRule>
    <cfRule type="cellIs" dxfId="23" priority="336" operator="greaterThanOrEqual">
      <formula>4</formula>
    </cfRule>
    <cfRule type="cellIs" dxfId="24" priority="337" operator="greaterThanOrEqual">
      <formula>3</formula>
    </cfRule>
  </conditionalFormatting>
  <conditionalFormatting sqref="Y93">
    <cfRule type="cellIs" dxfId="21" priority="197" operator="greaterThan">
      <formula>4</formula>
    </cfRule>
    <cfRule type="cellIs" dxfId="20" priority="198" operator="between">
      <formula>2</formula>
      <formula>4</formula>
    </cfRule>
    <cfRule type="cellIs" dxfId="19" priority="199" operator="lessThanOrEqual">
      <formula>2</formula>
    </cfRule>
  </conditionalFormatting>
  <conditionalFormatting sqref="Y98">
    <cfRule type="cellIs" dxfId="16" priority="10" operator="greaterThan">
      <formula>1089</formula>
    </cfRule>
    <cfRule type="cellIs" dxfId="17" priority="11" operator="between">
      <formula>871</formula>
      <formula>1089</formula>
    </cfRule>
    <cfRule type="cellIs" dxfId="18" priority="12" operator="lessThan">
      <formula>871</formula>
    </cfRule>
  </conditionalFormatting>
  <conditionalFormatting sqref="Y98:Y99">
    <cfRule type="cellIs" dxfId="14" priority="9" operator="lessThan">
      <formula>218</formula>
    </cfRule>
    <cfRule type="cellIs" dxfId="15" priority="332" operator="greaterThan">
      <formula>0.1</formula>
    </cfRule>
    <cfRule type="cellIs" dxfId="12" priority="333" operator="between">
      <formula>0.05</formula>
      <formula>0.1</formula>
    </cfRule>
    <cfRule type="cellIs" dxfId="13" priority="334" operator="lessThan">
      <formula>0.04</formula>
    </cfRule>
  </conditionalFormatting>
  <conditionalFormatting sqref="Y99">
    <cfRule type="cellIs" dxfId="10" priority="7" operator="greaterThan">
      <formula>436</formula>
    </cfRule>
    <cfRule type="cellIs" dxfId="11" priority="8" operator="between">
      <formula>218</formula>
      <formula>436</formula>
    </cfRule>
  </conditionalFormatting>
  <conditionalFormatting sqref="Y100:Y102">
    <cfRule type="cellIs" dxfId="8" priority="272" operator="lessThan">
      <formula>0.49</formula>
    </cfRule>
    <cfRule type="cellIs" dxfId="9" priority="273" operator="between">
      <formula>0.99</formula>
      <formula>0.5</formula>
    </cfRule>
    <cfRule type="cellIs" dxfId="7" priority="274" operator="greaterThanOrEqual">
      <formula>1</formula>
    </cfRule>
  </conditionalFormatting>
  <conditionalFormatting sqref="Y103">
    <cfRule type="cellIs" dxfId="5" priority="266" operator="lessThanOrEqual">
      <formula>0.59</formula>
    </cfRule>
    <cfRule type="cellIs" dxfId="6" priority="267" operator="between">
      <formula>0.89</formula>
      <formula>0.7</formula>
    </cfRule>
    <cfRule type="cellIs" dxfId="4" priority="268" operator="greaterThanOrEqual">
      <formula>0.9</formula>
    </cfRule>
  </conditionalFormatting>
  <conditionalFormatting sqref="Y104:Y108">
    <cfRule type="cellIs" dxfId="3" priority="188" operator="lessThan">
      <formula>64%</formula>
    </cfRule>
    <cfRule type="cellIs" dxfId="2" priority="189" operator="between">
      <formula>65%</formula>
      <formula>79%</formula>
    </cfRule>
    <cfRule type="cellIs" dxfId="1" priority="190" operator="greaterThanOrEqual">
      <formula>80%</formula>
    </cfRule>
  </conditionalFormatting>
  <conditionalFormatting sqref="AA8:AA108">
    <cfRule type="containsBlanks" dxfId="0" priority="118">
      <formula>LEN(TRIM(AA8))=0</formula>
    </cfRule>
  </conditionalFormatting>
  <printOptions horizontalCentered="1"/>
  <pageMargins left="0.31496062992125984" right="1.299212598425197" top="0.35433070866141736" bottom="0.35433070866141736" header="0.31496062992125984" footer="0.31496062992125984"/>
  <pageSetup paperSize="5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 2024</vt:lpstr>
      <vt:lpstr>'INDICADORES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Mendez</dc:creator>
  <cp:lastModifiedBy>Monica Mendez</cp:lastModifiedBy>
  <dcterms:created xsi:type="dcterms:W3CDTF">2025-10-01T19:33:48Z</dcterms:created>
  <dcterms:modified xsi:type="dcterms:W3CDTF">2025-10-01T19:34:13Z</dcterms:modified>
</cp:coreProperties>
</file>